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0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2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13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autoCompressPictures="0"/>
  <bookViews>
    <workbookView xWindow="480" yWindow="200" windowWidth="20740" windowHeight="11500" firstSheet="4" activeTab="10"/>
  </bookViews>
  <sheets>
    <sheet name="Birmingham" sheetId="1" r:id="rId1"/>
    <sheet name="Bromsgrove" sheetId="17" r:id="rId2"/>
    <sheet name="Cannock" sheetId="2" r:id="rId3"/>
    <sheet name="East Staffs" sheetId="3" r:id="rId4"/>
    <sheet name="Lichfield" sheetId="4" r:id="rId5"/>
    <sheet name="Redditch" sheetId="19" r:id="rId6"/>
    <sheet name="Solihull" sheetId="6" r:id="rId7"/>
    <sheet name="Tamworth" sheetId="18" r:id="rId8"/>
    <sheet name="Wyre Forest" sheetId="11" r:id="rId9"/>
    <sheet name="Rest of LEP" sheetId="13" r:id="rId10"/>
    <sheet name="LEP" sheetId="9" r:id="rId11"/>
    <sheet name="North Warks" sheetId="12" r:id="rId12"/>
    <sheet name="Stratford" sheetId="14" r:id="rId13"/>
    <sheet name="MYE Changes" sheetId="21" r:id="rId14"/>
    <sheet name="Report Tables" sheetId="16" r:id="rId15"/>
    <sheet name="Sheet2" sheetId="20" r:id="rId16"/>
    <sheet name="Sheet1" sheetId="22" r:id="rId1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17" i="1" l="1"/>
  <c r="AL18" i="1"/>
  <c r="AL19" i="1"/>
  <c r="AL16" i="1"/>
  <c r="P18" i="21"/>
  <c r="T7" i="21"/>
  <c r="T8" i="21"/>
  <c r="T9" i="21"/>
  <c r="T10" i="21"/>
  <c r="T11" i="21"/>
  <c r="T12" i="21"/>
  <c r="T13" i="21"/>
  <c r="T14" i="21"/>
  <c r="T15" i="21"/>
  <c r="T6" i="21"/>
  <c r="A4" i="22"/>
  <c r="A3" i="22"/>
  <c r="A5" i="22"/>
  <c r="AH18" i="13"/>
  <c r="AN18" i="9"/>
  <c r="AH19" i="13"/>
  <c r="AH15" i="13"/>
  <c r="AN15" i="9"/>
  <c r="AH16" i="13"/>
  <c r="AN16" i="9"/>
  <c r="AH17" i="13"/>
  <c r="AN17" i="9"/>
  <c r="AV33" i="11"/>
  <c r="AV32" i="11"/>
  <c r="AV31" i="11"/>
  <c r="AV30" i="11"/>
  <c r="AV29" i="11"/>
  <c r="AH10" i="11"/>
  <c r="AV20" i="11"/>
  <c r="AV11" i="11"/>
  <c r="AV10" i="11"/>
  <c r="AV9" i="11"/>
  <c r="AV8" i="11"/>
  <c r="AH9" i="11"/>
  <c r="AV19" i="11"/>
  <c r="AH6" i="11"/>
  <c r="AV16" i="11"/>
  <c r="AH7" i="11"/>
  <c r="AV17" i="11"/>
  <c r="AH8" i="11"/>
  <c r="AV18" i="11"/>
  <c r="AH21" i="11"/>
  <c r="AT7" i="11"/>
  <c r="AU7" i="11"/>
  <c r="AV7" i="11"/>
  <c r="AT8" i="11"/>
  <c r="AU8" i="11"/>
  <c r="AT9" i="11"/>
  <c r="AU9" i="11"/>
  <c r="AT10" i="11"/>
  <c r="AT11" i="11"/>
  <c r="AT27" i="11"/>
  <c r="AT28" i="11"/>
  <c r="AT29" i="11"/>
  <c r="AU29" i="11"/>
  <c r="AW29" i="11"/>
  <c r="AX29" i="11"/>
  <c r="AT30" i="11"/>
  <c r="AU30" i="11"/>
  <c r="AW30" i="11"/>
  <c r="AX30" i="11"/>
  <c r="AT31" i="11"/>
  <c r="AU31" i="11"/>
  <c r="AW31" i="11"/>
  <c r="AX31" i="11"/>
  <c r="AT32" i="11"/>
  <c r="AW32" i="11"/>
  <c r="AX32" i="11"/>
  <c r="AV33" i="18"/>
  <c r="AV32" i="18"/>
  <c r="AV31" i="18"/>
  <c r="AV30" i="18"/>
  <c r="AV29" i="18"/>
  <c r="AH8" i="18"/>
  <c r="AV18" i="18"/>
  <c r="AV11" i="18"/>
  <c r="AV10" i="18"/>
  <c r="AV9" i="18"/>
  <c r="AV8" i="18"/>
  <c r="AH9" i="18"/>
  <c r="AV19" i="18"/>
  <c r="AH10" i="18"/>
  <c r="AV20" i="18"/>
  <c r="AH6" i="18"/>
  <c r="AV16" i="18"/>
  <c r="AH7" i="18"/>
  <c r="AV17" i="18"/>
  <c r="AH21" i="18"/>
  <c r="AV33" i="6"/>
  <c r="AV32" i="6"/>
  <c r="AV31" i="6"/>
  <c r="AV30" i="6"/>
  <c r="AV29" i="6"/>
  <c r="AV11" i="6"/>
  <c r="AV10" i="6"/>
  <c r="AV9" i="6"/>
  <c r="AV8" i="6"/>
  <c r="AH9" i="6"/>
  <c r="AV19" i="6"/>
  <c r="AH10" i="6"/>
  <c r="AV20" i="6"/>
  <c r="AH6" i="6"/>
  <c r="AV16" i="6"/>
  <c r="AH7" i="6"/>
  <c r="AV17" i="6"/>
  <c r="AH8" i="6"/>
  <c r="AV18" i="6"/>
  <c r="AH21" i="6"/>
  <c r="AV33" i="19"/>
  <c r="AV32" i="19"/>
  <c r="AV31" i="19"/>
  <c r="AV30" i="19"/>
  <c r="AV29" i="19"/>
  <c r="AV11" i="19"/>
  <c r="AV10" i="19"/>
  <c r="AV9" i="19"/>
  <c r="AV8" i="19"/>
  <c r="AH9" i="19"/>
  <c r="AV19" i="19"/>
  <c r="AH10" i="19"/>
  <c r="AV20" i="19"/>
  <c r="AH6" i="19"/>
  <c r="AV16" i="19"/>
  <c r="AH7" i="19"/>
  <c r="AV17" i="19"/>
  <c r="AH8" i="19"/>
  <c r="AV18" i="19"/>
  <c r="AH21" i="19"/>
  <c r="AV33" i="4"/>
  <c r="AV32" i="4"/>
  <c r="AV31" i="4"/>
  <c r="AV30" i="4"/>
  <c r="AV29" i="4"/>
  <c r="AV11" i="4"/>
  <c r="AV10" i="4"/>
  <c r="AV9" i="4"/>
  <c r="AV8" i="4"/>
  <c r="AH9" i="4"/>
  <c r="AV19" i="4"/>
  <c r="AH10" i="4"/>
  <c r="AV20" i="4"/>
  <c r="AH6" i="4"/>
  <c r="AV16" i="4"/>
  <c r="AH7" i="4"/>
  <c r="AV17" i="4"/>
  <c r="AH8" i="4"/>
  <c r="AV18" i="4"/>
  <c r="AH21" i="4"/>
  <c r="AV33" i="3"/>
  <c r="AV32" i="3"/>
  <c r="AV31" i="3"/>
  <c r="AV30" i="3"/>
  <c r="AV29" i="3"/>
  <c r="AV11" i="3"/>
  <c r="AV10" i="3"/>
  <c r="AV9" i="3"/>
  <c r="AV8" i="3"/>
  <c r="AH9" i="3"/>
  <c r="AV19" i="3"/>
  <c r="AH10" i="3"/>
  <c r="AV20" i="3"/>
  <c r="AH6" i="3"/>
  <c r="AV16" i="3"/>
  <c r="AH7" i="3"/>
  <c r="AV17" i="3"/>
  <c r="AH8" i="3"/>
  <c r="AV18" i="3"/>
  <c r="AH21" i="3"/>
  <c r="AV33" i="2"/>
  <c r="AV32" i="2"/>
  <c r="AV31" i="2"/>
  <c r="AV30" i="2"/>
  <c r="AV29" i="2"/>
  <c r="AV11" i="2"/>
  <c r="AV10" i="2"/>
  <c r="AV9" i="2"/>
  <c r="AV8" i="2"/>
  <c r="AH9" i="2"/>
  <c r="AV19" i="2"/>
  <c r="AH10" i="2"/>
  <c r="AV20" i="2"/>
  <c r="AH6" i="2"/>
  <c r="AV16" i="2"/>
  <c r="AH7" i="2"/>
  <c r="AV17" i="2"/>
  <c r="AH8" i="2"/>
  <c r="AV18" i="2"/>
  <c r="AH21" i="2"/>
  <c r="AV33" i="17"/>
  <c r="AV32" i="17"/>
  <c r="AV31" i="17"/>
  <c r="AV30" i="17"/>
  <c r="AV29" i="17"/>
  <c r="AV11" i="17"/>
  <c r="AV10" i="17"/>
  <c r="AV9" i="17"/>
  <c r="AV8" i="17"/>
  <c r="AH21" i="17"/>
  <c r="AH9" i="17"/>
  <c r="AV19" i="17"/>
  <c r="AH10" i="17"/>
  <c r="AH6" i="17"/>
  <c r="AH7" i="17"/>
  <c r="AH8" i="17"/>
  <c r="AW7" i="11"/>
  <c r="AX7" i="11"/>
  <c r="AV23" i="11"/>
  <c r="AV24" i="11"/>
  <c r="AV23" i="18"/>
  <c r="AV24" i="18"/>
  <c r="AV23" i="6"/>
  <c r="AV24" i="6"/>
  <c r="AV23" i="19"/>
  <c r="AV24" i="19"/>
  <c r="AH7" i="13"/>
  <c r="AO7" i="13"/>
  <c r="AV28" i="13"/>
  <c r="AV23" i="4"/>
  <c r="AV24" i="4"/>
  <c r="AV23" i="3"/>
  <c r="AV24" i="3"/>
  <c r="AH6" i="13"/>
  <c r="AO6" i="13"/>
  <c r="AV27" i="13"/>
  <c r="AV23" i="2"/>
  <c r="AV24" i="2"/>
  <c r="AH8" i="13"/>
  <c r="AV17" i="13"/>
  <c r="AH10" i="13"/>
  <c r="AV17" i="17"/>
  <c r="AV18" i="17"/>
  <c r="AH9" i="13"/>
  <c r="AO9" i="13"/>
  <c r="AV30" i="13"/>
  <c r="AV16" i="17"/>
  <c r="AV20" i="17"/>
  <c r="AH21" i="13"/>
  <c r="AN19" i="9"/>
  <c r="AV28" i="1"/>
  <c r="AV29" i="1"/>
  <c r="AV30" i="1"/>
  <c r="AV31" i="1"/>
  <c r="AV27" i="1"/>
  <c r="AV11" i="1"/>
  <c r="AV10" i="1"/>
  <c r="AV9" i="1"/>
  <c r="AV8" i="1"/>
  <c r="AH21" i="1"/>
  <c r="AH7" i="1"/>
  <c r="AH8" i="1"/>
  <c r="AH9" i="1"/>
  <c r="AH10" i="1"/>
  <c r="AH6" i="1"/>
  <c r="AV16" i="13"/>
  <c r="AO8" i="13"/>
  <c r="AV29" i="13"/>
  <c r="AH41" i="13"/>
  <c r="AV19" i="13"/>
  <c r="AO10" i="13"/>
  <c r="AV31" i="13"/>
  <c r="AV23" i="17"/>
  <c r="AV24" i="17"/>
  <c r="AV18" i="13"/>
  <c r="AN8" i="9"/>
  <c r="BI17" i="9"/>
  <c r="AV17" i="1"/>
  <c r="AN6" i="9"/>
  <c r="AX6" i="9"/>
  <c r="BI27" i="9"/>
  <c r="AN7" i="9"/>
  <c r="BI16" i="9"/>
  <c r="AV15" i="1"/>
  <c r="AV16" i="1"/>
  <c r="AN10" i="9"/>
  <c r="AV19" i="1"/>
  <c r="AN9" i="9"/>
  <c r="AX9" i="9"/>
  <c r="BI30" i="9"/>
  <c r="AH41" i="1"/>
  <c r="AV18" i="1"/>
  <c r="AN21" i="9"/>
  <c r="AX10" i="9"/>
  <c r="BI31" i="9"/>
  <c r="BI18" i="9"/>
  <c r="AV22" i="1"/>
  <c r="AV23" i="1"/>
  <c r="AX8" i="9"/>
  <c r="BI29" i="9"/>
  <c r="AN41" i="9"/>
  <c r="BI19" i="9"/>
  <c r="AX7" i="9"/>
  <c r="BI28" i="9"/>
  <c r="Y24" i="13"/>
  <c r="AC24" i="9"/>
  <c r="Y25" i="13"/>
  <c r="AC25" i="9"/>
  <c r="Y26" i="13"/>
  <c r="AC26" i="9"/>
  <c r="Y27" i="13"/>
  <c r="AC27" i="9"/>
  <c r="Y28" i="13"/>
  <c r="AC28" i="9"/>
  <c r="Y29" i="13"/>
  <c r="AC29" i="9"/>
  <c r="Y30" i="13"/>
  <c r="AC30" i="9"/>
  <c r="Y31" i="13"/>
  <c r="AC31" i="9"/>
  <c r="Y32" i="13"/>
  <c r="AC32" i="9"/>
  <c r="Y33" i="13"/>
  <c r="AC33" i="9"/>
  <c r="Y15" i="13"/>
  <c r="AC15" i="9"/>
  <c r="Y16" i="13"/>
  <c r="AC16" i="9"/>
  <c r="Y17" i="13"/>
  <c r="AC17" i="9"/>
  <c r="Y18" i="13"/>
  <c r="AC18" i="9"/>
  <c r="Y19" i="13"/>
  <c r="AC19" i="9"/>
  <c r="Y20" i="13"/>
  <c r="AC20" i="9"/>
  <c r="Y21" i="13"/>
  <c r="AC21" i="9"/>
  <c r="Y22" i="13"/>
  <c r="AC22" i="9"/>
  <c r="Y23" i="13"/>
  <c r="AC23" i="9"/>
  <c r="O24" i="13"/>
  <c r="Q24" i="9"/>
  <c r="O25" i="13"/>
  <c r="Q25" i="9"/>
  <c r="O26" i="13"/>
  <c r="Q26" i="9"/>
  <c r="O27" i="13"/>
  <c r="Q27" i="9"/>
  <c r="O28" i="13"/>
  <c r="Q28" i="9"/>
  <c r="O29" i="13"/>
  <c r="Q29" i="9"/>
  <c r="O30" i="13"/>
  <c r="Q30" i="9"/>
  <c r="O31" i="13"/>
  <c r="Q31" i="9"/>
  <c r="O32" i="13"/>
  <c r="Q32" i="9"/>
  <c r="O33" i="13"/>
  <c r="Q33" i="9"/>
  <c r="O15" i="13"/>
  <c r="Q15" i="9"/>
  <c r="O16" i="13"/>
  <c r="Q16" i="9"/>
  <c r="O17" i="13"/>
  <c r="Q17" i="9"/>
  <c r="O18" i="13"/>
  <c r="Q18" i="9"/>
  <c r="O19" i="13"/>
  <c r="Q19" i="9"/>
  <c r="O20" i="13"/>
  <c r="Q20" i="9"/>
  <c r="O21" i="13"/>
  <c r="Q21" i="9"/>
  <c r="O22" i="13"/>
  <c r="Q22" i="9"/>
  <c r="O23" i="13"/>
  <c r="Q23" i="9"/>
  <c r="E25" i="13"/>
  <c r="E25" i="9"/>
  <c r="E26" i="13"/>
  <c r="E26" i="9"/>
  <c r="E27" i="13"/>
  <c r="E27" i="9"/>
  <c r="E28" i="13"/>
  <c r="E28" i="9"/>
  <c r="E29" i="13"/>
  <c r="E30" i="13"/>
  <c r="E30" i="9"/>
  <c r="E31" i="13"/>
  <c r="E31" i="9"/>
  <c r="E32" i="13"/>
  <c r="E32" i="9"/>
  <c r="E33" i="13"/>
  <c r="E33" i="9"/>
  <c r="E34" i="13"/>
  <c r="E15" i="13"/>
  <c r="E15" i="9"/>
  <c r="E16" i="13"/>
  <c r="E16" i="9"/>
  <c r="E17" i="13"/>
  <c r="E17" i="9"/>
  <c r="E18" i="13"/>
  <c r="E18" i="9"/>
  <c r="E19" i="13"/>
  <c r="E20" i="13"/>
  <c r="E20" i="9"/>
  <c r="E21" i="13"/>
  <c r="E21" i="9"/>
  <c r="E22" i="13"/>
  <c r="E22" i="9"/>
  <c r="E23" i="13"/>
  <c r="E23" i="9"/>
  <c r="E24" i="13"/>
  <c r="E29" i="9"/>
  <c r="BI10" i="9"/>
  <c r="AV10" i="13"/>
  <c r="E24" i="9"/>
  <c r="BI9" i="9"/>
  <c r="AV9" i="13"/>
  <c r="E19" i="9"/>
  <c r="BI8" i="9"/>
  <c r="AV8" i="13"/>
  <c r="E34" i="9"/>
  <c r="BI11" i="9"/>
  <c r="AV11" i="13"/>
  <c r="BN27" i="9"/>
  <c r="BN28" i="9"/>
  <c r="BN29" i="9"/>
  <c r="BN30" i="9"/>
  <c r="BN31" i="9"/>
  <c r="BM27" i="9"/>
  <c r="BM28" i="9"/>
  <c r="BM29" i="9"/>
  <c r="BM30" i="9"/>
  <c r="BM31" i="9"/>
  <c r="AR21" i="9"/>
  <c r="AR6" i="9"/>
  <c r="AR7" i="9"/>
  <c r="BN16" i="9"/>
  <c r="AR8" i="9"/>
  <c r="BN17" i="9"/>
  <c r="AR9" i="9"/>
  <c r="BN18" i="9"/>
  <c r="AR10" i="9"/>
  <c r="BN19" i="9"/>
  <c r="AQ10" i="9"/>
  <c r="BM19" i="9"/>
  <c r="AQ9" i="9"/>
  <c r="BM18" i="9"/>
  <c r="AQ8" i="9"/>
  <c r="BM17" i="9"/>
  <c r="AQ7" i="9"/>
  <c r="BM16" i="9"/>
  <c r="AQ6" i="9"/>
  <c r="AQ21" i="9"/>
  <c r="BP27" i="9"/>
  <c r="BP28" i="9"/>
  <c r="BP29" i="9"/>
  <c r="BP30" i="9"/>
  <c r="BP31" i="9"/>
  <c r="AT6" i="9"/>
  <c r="AT7" i="9"/>
  <c r="BP16" i="9"/>
  <c r="AT8" i="9"/>
  <c r="BP17" i="9"/>
  <c r="AT9" i="9"/>
  <c r="BP18" i="9"/>
  <c r="AT10" i="9"/>
  <c r="BP19" i="9"/>
  <c r="AT21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BP8" i="9"/>
  <c r="BP11" i="9"/>
  <c r="BP10" i="9"/>
  <c r="BP9" i="9"/>
  <c r="BO27" i="9"/>
  <c r="BO28" i="9"/>
  <c r="BO29" i="9"/>
  <c r="BO30" i="9"/>
  <c r="BO31" i="9"/>
  <c r="AS7" i="9"/>
  <c r="BO16" i="9"/>
  <c r="AS8" i="9"/>
  <c r="BO17" i="9"/>
  <c r="AS9" i="9"/>
  <c r="BO18" i="9"/>
  <c r="AS10" i="9"/>
  <c r="BO19" i="9"/>
  <c r="AS6" i="9"/>
  <c r="AS21" i="9"/>
  <c r="AF33" i="9"/>
  <c r="AF32" i="9"/>
  <c r="AF31" i="9"/>
  <c r="AF30" i="9"/>
  <c r="AF29" i="9"/>
  <c r="AF28" i="9"/>
  <c r="AF27" i="9"/>
  <c r="AF26" i="9"/>
  <c r="AF25" i="9"/>
  <c r="AF24" i="9"/>
  <c r="AF23" i="9"/>
  <c r="AF22" i="9"/>
  <c r="AF21" i="9"/>
  <c r="AF20" i="9"/>
  <c r="AF19" i="9"/>
  <c r="AF18" i="9"/>
  <c r="AF17" i="9"/>
  <c r="AF16" i="9"/>
  <c r="AF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15" i="9"/>
  <c r="H16" i="9"/>
  <c r="H17" i="9"/>
  <c r="H18" i="9"/>
  <c r="H19" i="9"/>
  <c r="BO8" i="9"/>
  <c r="H20" i="9"/>
  <c r="H21" i="9"/>
  <c r="H22" i="9"/>
  <c r="H23" i="9"/>
  <c r="H24" i="9"/>
  <c r="BO9" i="9"/>
  <c r="H25" i="9"/>
  <c r="H26" i="9"/>
  <c r="H27" i="9"/>
  <c r="H28" i="9"/>
  <c r="H29" i="9"/>
  <c r="BO10" i="9"/>
  <c r="H30" i="9"/>
  <c r="H31" i="9"/>
  <c r="H32" i="9"/>
  <c r="H33" i="9"/>
  <c r="H34" i="9"/>
  <c r="BO11" i="9"/>
  <c r="H15" i="9"/>
  <c r="D135" i="16"/>
  <c r="D137" i="16"/>
  <c r="D138" i="16"/>
  <c r="D139" i="16"/>
  <c r="D140" i="16"/>
  <c r="D141" i="16"/>
  <c r="D142" i="16"/>
  <c r="D143" i="16"/>
  <c r="D144" i="16"/>
  <c r="D150" i="16"/>
  <c r="D151" i="16"/>
  <c r="C151" i="16"/>
  <c r="B151" i="16"/>
  <c r="C150" i="16"/>
  <c r="B150" i="16"/>
  <c r="C144" i="16"/>
  <c r="B144" i="16"/>
  <c r="C143" i="16"/>
  <c r="B143" i="16"/>
  <c r="C142" i="16"/>
  <c r="B142" i="16"/>
  <c r="C141" i="16"/>
  <c r="B141" i="16"/>
  <c r="C140" i="16"/>
  <c r="B140" i="16"/>
  <c r="C139" i="16"/>
  <c r="B139" i="16"/>
  <c r="C138" i="16"/>
  <c r="B138" i="16"/>
  <c r="C137" i="16"/>
  <c r="B137" i="16"/>
  <c r="C135" i="16"/>
  <c r="B135" i="16"/>
  <c r="B90" i="16"/>
  <c r="C70" i="16"/>
  <c r="B70" i="16"/>
  <c r="C69" i="16"/>
  <c r="B69" i="16"/>
  <c r="C63" i="16"/>
  <c r="B63" i="16"/>
  <c r="C62" i="16"/>
  <c r="B62" i="16"/>
  <c r="C61" i="16"/>
  <c r="B61" i="16"/>
  <c r="C60" i="16"/>
  <c r="B60" i="16"/>
  <c r="C59" i="16"/>
  <c r="B59" i="16"/>
  <c r="C58" i="16"/>
  <c r="B58" i="16"/>
  <c r="C57" i="16"/>
  <c r="B57" i="16"/>
  <c r="C56" i="16"/>
  <c r="B56" i="16"/>
  <c r="C54" i="16"/>
  <c r="B54" i="16"/>
  <c r="Z6" i="21"/>
  <c r="Z7" i="21"/>
  <c r="Z8" i="21"/>
  <c r="Z9" i="21"/>
  <c r="Z10" i="21"/>
  <c r="Z11" i="21"/>
  <c r="Z12" i="21"/>
  <c r="Z13" i="21"/>
  <c r="Z14" i="21"/>
  <c r="Z15" i="21"/>
  <c r="Z19" i="21"/>
  <c r="C6" i="16"/>
  <c r="AA6" i="21"/>
  <c r="AA7" i="21"/>
  <c r="AA8" i="21"/>
  <c r="AA9" i="21"/>
  <c r="AA10" i="21"/>
  <c r="AA11" i="21"/>
  <c r="AA12" i="21"/>
  <c r="AA13" i="21"/>
  <c r="AA14" i="21"/>
  <c r="AA15" i="21"/>
  <c r="AA19" i="21"/>
  <c r="D6" i="16"/>
  <c r="AB6" i="21"/>
  <c r="AB7" i="21"/>
  <c r="AB8" i="21"/>
  <c r="AB9" i="21"/>
  <c r="AB10" i="21"/>
  <c r="AB11" i="21"/>
  <c r="AB12" i="21"/>
  <c r="AB13" i="21"/>
  <c r="AB14" i="21"/>
  <c r="AB15" i="21"/>
  <c r="AB19" i="21"/>
  <c r="E6" i="16"/>
  <c r="AC6" i="21"/>
  <c r="AC7" i="21"/>
  <c r="AC8" i="21"/>
  <c r="AC9" i="21"/>
  <c r="AC10" i="21"/>
  <c r="AC11" i="21"/>
  <c r="AC12" i="21"/>
  <c r="AC13" i="21"/>
  <c r="AC14" i="21"/>
  <c r="AC15" i="21"/>
  <c r="AC19" i="21"/>
  <c r="F6" i="16"/>
  <c r="Y6" i="21"/>
  <c r="AD6" i="21"/>
  <c r="Y7" i="21"/>
  <c r="AD7" i="21"/>
  <c r="Y8" i="21"/>
  <c r="AD8" i="21"/>
  <c r="Y9" i="21"/>
  <c r="AD9" i="21"/>
  <c r="Y10" i="21"/>
  <c r="AD10" i="21"/>
  <c r="Y11" i="21"/>
  <c r="AD11" i="21"/>
  <c r="Y12" i="21"/>
  <c r="AD12" i="21"/>
  <c r="Y13" i="21"/>
  <c r="AD13" i="21"/>
  <c r="Y14" i="21"/>
  <c r="AD14" i="21"/>
  <c r="Y15" i="21"/>
  <c r="AD15" i="21"/>
  <c r="AD19" i="21"/>
  <c r="G6" i="16"/>
  <c r="Z30" i="21"/>
  <c r="Z31" i="21"/>
  <c r="Z32" i="21"/>
  <c r="Z33" i="21"/>
  <c r="Z34" i="21"/>
  <c r="Z35" i="21"/>
  <c r="Z36" i="21"/>
  <c r="Z37" i="21"/>
  <c r="Z38" i="21"/>
  <c r="Z39" i="21"/>
  <c r="Z43" i="21"/>
  <c r="C8" i="16"/>
  <c r="AA30" i="21"/>
  <c r="AA31" i="21"/>
  <c r="AA32" i="21"/>
  <c r="AA33" i="21"/>
  <c r="AA34" i="21"/>
  <c r="AA35" i="21"/>
  <c r="AA36" i="21"/>
  <c r="AA37" i="21"/>
  <c r="AA38" i="21"/>
  <c r="AA39" i="21"/>
  <c r="AA43" i="21"/>
  <c r="D8" i="16"/>
  <c r="AB30" i="21"/>
  <c r="AB31" i="21"/>
  <c r="AB32" i="21"/>
  <c r="AB33" i="21"/>
  <c r="AB34" i="21"/>
  <c r="AB35" i="21"/>
  <c r="AB36" i="21"/>
  <c r="AB37" i="21"/>
  <c r="AB38" i="21"/>
  <c r="AB39" i="21"/>
  <c r="AB43" i="21"/>
  <c r="E8" i="16"/>
  <c r="AC30" i="21"/>
  <c r="AC31" i="21"/>
  <c r="AC32" i="21"/>
  <c r="AC33" i="21"/>
  <c r="AC34" i="21"/>
  <c r="AC35" i="21"/>
  <c r="AC36" i="21"/>
  <c r="AC37" i="21"/>
  <c r="AC38" i="21"/>
  <c r="AC39" i="21"/>
  <c r="AC43" i="21"/>
  <c r="F8" i="16"/>
  <c r="Y30" i="21"/>
  <c r="AD30" i="21"/>
  <c r="Y31" i="21"/>
  <c r="AD31" i="21"/>
  <c r="Y32" i="21"/>
  <c r="AD32" i="21"/>
  <c r="Y33" i="21"/>
  <c r="AD33" i="21"/>
  <c r="Y34" i="21"/>
  <c r="AD34" i="21"/>
  <c r="Y35" i="21"/>
  <c r="AD35" i="21"/>
  <c r="Y36" i="21"/>
  <c r="AD36" i="21"/>
  <c r="Y37" i="21"/>
  <c r="AD37" i="21"/>
  <c r="Y38" i="21"/>
  <c r="AD38" i="21"/>
  <c r="Y39" i="21"/>
  <c r="AD39" i="21"/>
  <c r="AD43" i="21"/>
  <c r="G8" i="16"/>
  <c r="Z54" i="21"/>
  <c r="Z55" i="21"/>
  <c r="Z56" i="21"/>
  <c r="Z57" i="21"/>
  <c r="Z58" i="21"/>
  <c r="Z59" i="21"/>
  <c r="Z60" i="21"/>
  <c r="Z61" i="21"/>
  <c r="Z62" i="21"/>
  <c r="Z63" i="21"/>
  <c r="Z67" i="21"/>
  <c r="C9" i="16"/>
  <c r="AA54" i="21"/>
  <c r="AA55" i="21"/>
  <c r="AA56" i="21"/>
  <c r="AA57" i="21"/>
  <c r="AA58" i="21"/>
  <c r="AA59" i="21"/>
  <c r="AA60" i="21"/>
  <c r="AA61" i="21"/>
  <c r="AA62" i="21"/>
  <c r="AA63" i="21"/>
  <c r="AA67" i="21"/>
  <c r="D9" i="16"/>
  <c r="AB54" i="21"/>
  <c r="AB55" i="21"/>
  <c r="AB56" i="21"/>
  <c r="AB57" i="21"/>
  <c r="AB58" i="21"/>
  <c r="AB59" i="21"/>
  <c r="AB60" i="21"/>
  <c r="AB61" i="21"/>
  <c r="AB62" i="21"/>
  <c r="AB63" i="21"/>
  <c r="AB67" i="21"/>
  <c r="E9" i="16"/>
  <c r="AC54" i="21"/>
  <c r="AC55" i="21"/>
  <c r="AC56" i="21"/>
  <c r="AC57" i="21"/>
  <c r="AC58" i="21"/>
  <c r="AC59" i="21"/>
  <c r="AC60" i="21"/>
  <c r="AC61" i="21"/>
  <c r="AC62" i="21"/>
  <c r="AC63" i="21"/>
  <c r="AC67" i="21"/>
  <c r="F9" i="16"/>
  <c r="Y54" i="21"/>
  <c r="AD54" i="21"/>
  <c r="Y55" i="21"/>
  <c r="AD55" i="21"/>
  <c r="Y56" i="21"/>
  <c r="AD56" i="21"/>
  <c r="Y57" i="21"/>
  <c r="AD57" i="21"/>
  <c r="Y58" i="21"/>
  <c r="AD58" i="21"/>
  <c r="Y59" i="21"/>
  <c r="AD59" i="21"/>
  <c r="Y60" i="21"/>
  <c r="AD60" i="21"/>
  <c r="Y61" i="21"/>
  <c r="AD61" i="21"/>
  <c r="Y62" i="21"/>
  <c r="AD62" i="21"/>
  <c r="Y63" i="21"/>
  <c r="AD63" i="21"/>
  <c r="AD67" i="21"/>
  <c r="G9" i="16"/>
  <c r="Z174" i="21"/>
  <c r="Z175" i="21"/>
  <c r="Z176" i="21"/>
  <c r="Z177" i="21"/>
  <c r="Z178" i="21"/>
  <c r="Z179" i="21"/>
  <c r="Z180" i="21"/>
  <c r="Z181" i="21"/>
  <c r="Z182" i="21"/>
  <c r="Z183" i="21"/>
  <c r="Z187" i="21"/>
  <c r="C10" i="16"/>
  <c r="AA174" i="21"/>
  <c r="AA175" i="21"/>
  <c r="AA176" i="21"/>
  <c r="AA177" i="21"/>
  <c r="AA178" i="21"/>
  <c r="AA179" i="21"/>
  <c r="AA180" i="21"/>
  <c r="AA181" i="21"/>
  <c r="AA182" i="21"/>
  <c r="AA183" i="21"/>
  <c r="AA187" i="21"/>
  <c r="D10" i="16"/>
  <c r="AB174" i="21"/>
  <c r="AB175" i="21"/>
  <c r="AB176" i="21"/>
  <c r="AB177" i="21"/>
  <c r="AB178" i="21"/>
  <c r="AB179" i="21"/>
  <c r="AB180" i="21"/>
  <c r="AB181" i="21"/>
  <c r="AB182" i="21"/>
  <c r="AB183" i="21"/>
  <c r="AB187" i="21"/>
  <c r="E10" i="16"/>
  <c r="AC174" i="21"/>
  <c r="AC175" i="21"/>
  <c r="AC176" i="21"/>
  <c r="AC177" i="21"/>
  <c r="AC178" i="21"/>
  <c r="AC179" i="21"/>
  <c r="AC180" i="21"/>
  <c r="AC181" i="21"/>
  <c r="AC182" i="21"/>
  <c r="AC183" i="21"/>
  <c r="AC187" i="21"/>
  <c r="F10" i="16"/>
  <c r="Y174" i="21"/>
  <c r="AD174" i="21"/>
  <c r="Y175" i="21"/>
  <c r="AD175" i="21"/>
  <c r="Y176" i="21"/>
  <c r="AD176" i="21"/>
  <c r="Y177" i="21"/>
  <c r="AD177" i="21"/>
  <c r="Y178" i="21"/>
  <c r="AD178" i="21"/>
  <c r="Y179" i="21"/>
  <c r="AD179" i="21"/>
  <c r="Y180" i="21"/>
  <c r="AD180" i="21"/>
  <c r="Y181" i="21"/>
  <c r="AD181" i="21"/>
  <c r="Y182" i="21"/>
  <c r="AD182" i="21"/>
  <c r="Y183" i="21"/>
  <c r="AD183" i="21"/>
  <c r="AD187" i="21"/>
  <c r="G10" i="16"/>
  <c r="Z78" i="21"/>
  <c r="Z79" i="21"/>
  <c r="Z80" i="21"/>
  <c r="Z81" i="21"/>
  <c r="Z82" i="21"/>
  <c r="Z83" i="21"/>
  <c r="Z84" i="21"/>
  <c r="Z85" i="21"/>
  <c r="Z86" i="21"/>
  <c r="Z87" i="21"/>
  <c r="Z91" i="21"/>
  <c r="C11" i="16"/>
  <c r="AA78" i="21"/>
  <c r="AA79" i="21"/>
  <c r="AA80" i="21"/>
  <c r="AA81" i="21"/>
  <c r="AA82" i="21"/>
  <c r="AA83" i="21"/>
  <c r="AA84" i="21"/>
  <c r="AA85" i="21"/>
  <c r="AA86" i="21"/>
  <c r="AA87" i="21"/>
  <c r="AA91" i="21"/>
  <c r="D11" i="16"/>
  <c r="AB78" i="21"/>
  <c r="AB79" i="21"/>
  <c r="AB80" i="21"/>
  <c r="AB81" i="21"/>
  <c r="AB82" i="21"/>
  <c r="AB83" i="21"/>
  <c r="AB84" i="21"/>
  <c r="AB85" i="21"/>
  <c r="AB86" i="21"/>
  <c r="AB87" i="21"/>
  <c r="AB91" i="21"/>
  <c r="E11" i="16"/>
  <c r="AC78" i="21"/>
  <c r="AC79" i="21"/>
  <c r="AC80" i="21"/>
  <c r="AC81" i="21"/>
  <c r="AC82" i="21"/>
  <c r="AC83" i="21"/>
  <c r="AC84" i="21"/>
  <c r="AC85" i="21"/>
  <c r="AC86" i="21"/>
  <c r="AC87" i="21"/>
  <c r="AC91" i="21"/>
  <c r="F11" i="16"/>
  <c r="Y78" i="21"/>
  <c r="AD78" i="21"/>
  <c r="Y79" i="21"/>
  <c r="AD79" i="21"/>
  <c r="Y80" i="21"/>
  <c r="AD80" i="21"/>
  <c r="Y81" i="21"/>
  <c r="AD81" i="21"/>
  <c r="Y82" i="21"/>
  <c r="AD82" i="21"/>
  <c r="Y83" i="21"/>
  <c r="AD83" i="21"/>
  <c r="Y84" i="21"/>
  <c r="AD84" i="21"/>
  <c r="Y85" i="21"/>
  <c r="AD85" i="21"/>
  <c r="Y86" i="21"/>
  <c r="AD86" i="21"/>
  <c r="Y87" i="21"/>
  <c r="AD87" i="21"/>
  <c r="AD91" i="21"/>
  <c r="G11" i="16"/>
  <c r="Z102" i="21"/>
  <c r="Z103" i="21"/>
  <c r="Z104" i="21"/>
  <c r="Z105" i="21"/>
  <c r="Z106" i="21"/>
  <c r="Z107" i="21"/>
  <c r="Z108" i="21"/>
  <c r="Z109" i="21"/>
  <c r="Z110" i="21"/>
  <c r="Z111" i="21"/>
  <c r="Z115" i="21"/>
  <c r="C12" i="16"/>
  <c r="AA102" i="21"/>
  <c r="AA103" i="21"/>
  <c r="AA104" i="21"/>
  <c r="AA105" i="21"/>
  <c r="AA106" i="21"/>
  <c r="AA107" i="21"/>
  <c r="AA108" i="21"/>
  <c r="AA109" i="21"/>
  <c r="AA110" i="21"/>
  <c r="AA111" i="21"/>
  <c r="AA115" i="21"/>
  <c r="D12" i="16"/>
  <c r="AB102" i="21"/>
  <c r="AB103" i="21"/>
  <c r="AB104" i="21"/>
  <c r="AB105" i="21"/>
  <c r="AB106" i="21"/>
  <c r="AB107" i="21"/>
  <c r="AB108" i="21"/>
  <c r="AB109" i="21"/>
  <c r="AB110" i="21"/>
  <c r="AB111" i="21"/>
  <c r="AB115" i="21"/>
  <c r="E12" i="16"/>
  <c r="AC102" i="21"/>
  <c r="AC103" i="21"/>
  <c r="AC104" i="21"/>
  <c r="AC105" i="21"/>
  <c r="AC106" i="21"/>
  <c r="AC107" i="21"/>
  <c r="AC108" i="21"/>
  <c r="AC109" i="21"/>
  <c r="AC110" i="21"/>
  <c r="AC111" i="21"/>
  <c r="AC115" i="21"/>
  <c r="F12" i="16"/>
  <c r="Y102" i="21"/>
  <c r="AD102" i="21"/>
  <c r="Y103" i="21"/>
  <c r="AD103" i="21"/>
  <c r="Y104" i="21"/>
  <c r="AD104" i="21"/>
  <c r="Y105" i="21"/>
  <c r="AD105" i="21"/>
  <c r="Y106" i="21"/>
  <c r="AD106" i="21"/>
  <c r="Y107" i="21"/>
  <c r="AD107" i="21"/>
  <c r="Y108" i="21"/>
  <c r="AD108" i="21"/>
  <c r="Y109" i="21"/>
  <c r="AD109" i="21"/>
  <c r="Y110" i="21"/>
  <c r="AD110" i="21"/>
  <c r="Y111" i="21"/>
  <c r="AD111" i="21"/>
  <c r="AD115" i="21"/>
  <c r="G12" i="16"/>
  <c r="Z126" i="21"/>
  <c r="Z127" i="21"/>
  <c r="Z128" i="21"/>
  <c r="Z129" i="21"/>
  <c r="Z130" i="21"/>
  <c r="Z131" i="21"/>
  <c r="Z132" i="21"/>
  <c r="Z133" i="21"/>
  <c r="Z134" i="21"/>
  <c r="Z135" i="21"/>
  <c r="Z139" i="21"/>
  <c r="C13" i="16"/>
  <c r="AA126" i="21"/>
  <c r="AA127" i="21"/>
  <c r="AA128" i="21"/>
  <c r="AA129" i="21"/>
  <c r="AA130" i="21"/>
  <c r="AA131" i="21"/>
  <c r="AA132" i="21"/>
  <c r="AA133" i="21"/>
  <c r="AA134" i="21"/>
  <c r="AA135" i="21"/>
  <c r="AA139" i="21"/>
  <c r="D13" i="16"/>
  <c r="AB126" i="21"/>
  <c r="AB127" i="21"/>
  <c r="AB128" i="21"/>
  <c r="AB129" i="21"/>
  <c r="AB130" i="21"/>
  <c r="AB131" i="21"/>
  <c r="AB132" i="21"/>
  <c r="AB133" i="21"/>
  <c r="AB134" i="21"/>
  <c r="AB135" i="21"/>
  <c r="AB139" i="21"/>
  <c r="E13" i="16"/>
  <c r="AC126" i="21"/>
  <c r="AC127" i="21"/>
  <c r="AC128" i="21"/>
  <c r="AC129" i="21"/>
  <c r="AC130" i="21"/>
  <c r="AC131" i="21"/>
  <c r="AC132" i="21"/>
  <c r="AC133" i="21"/>
  <c r="AC134" i="21"/>
  <c r="AC135" i="21"/>
  <c r="AC139" i="21"/>
  <c r="F13" i="16"/>
  <c r="Y126" i="21"/>
  <c r="AD126" i="21"/>
  <c r="Y127" i="21"/>
  <c r="AD127" i="21"/>
  <c r="Y128" i="21"/>
  <c r="AD128" i="21"/>
  <c r="Y129" i="21"/>
  <c r="AD129" i="21"/>
  <c r="Y130" i="21"/>
  <c r="AD130" i="21"/>
  <c r="Y131" i="21"/>
  <c r="AD131" i="21"/>
  <c r="Y132" i="21"/>
  <c r="AD132" i="21"/>
  <c r="Y133" i="21"/>
  <c r="AD133" i="21"/>
  <c r="Y134" i="21"/>
  <c r="AD134" i="21"/>
  <c r="Y135" i="21"/>
  <c r="AD135" i="21"/>
  <c r="AD139" i="21"/>
  <c r="G13" i="16"/>
  <c r="Z150" i="21"/>
  <c r="Z151" i="21"/>
  <c r="Z152" i="21"/>
  <c r="Z153" i="21"/>
  <c r="Z154" i="21"/>
  <c r="Z155" i="21"/>
  <c r="Z156" i="21"/>
  <c r="Z157" i="21"/>
  <c r="Z158" i="21"/>
  <c r="Z159" i="21"/>
  <c r="Z163" i="21"/>
  <c r="C14" i="16"/>
  <c r="AA150" i="21"/>
  <c r="AA151" i="21"/>
  <c r="AA152" i="21"/>
  <c r="AA153" i="21"/>
  <c r="AA154" i="21"/>
  <c r="AA155" i="21"/>
  <c r="AA156" i="21"/>
  <c r="AA157" i="21"/>
  <c r="AA158" i="21"/>
  <c r="AA159" i="21"/>
  <c r="AA163" i="21"/>
  <c r="D14" i="16"/>
  <c r="AB150" i="21"/>
  <c r="AB151" i="21"/>
  <c r="AB152" i="21"/>
  <c r="AB153" i="21"/>
  <c r="AB154" i="21"/>
  <c r="AB155" i="21"/>
  <c r="AB156" i="21"/>
  <c r="AB157" i="21"/>
  <c r="AB158" i="21"/>
  <c r="AB159" i="21"/>
  <c r="AB163" i="21"/>
  <c r="E14" i="16"/>
  <c r="AC150" i="21"/>
  <c r="AC151" i="21"/>
  <c r="AC152" i="21"/>
  <c r="AC153" i="21"/>
  <c r="AC154" i="21"/>
  <c r="AC155" i="21"/>
  <c r="AC156" i="21"/>
  <c r="AC157" i="21"/>
  <c r="AC158" i="21"/>
  <c r="AC159" i="21"/>
  <c r="AC163" i="21"/>
  <c r="F14" i="16"/>
  <c r="Y150" i="21"/>
  <c r="AD150" i="21"/>
  <c r="Y151" i="21"/>
  <c r="AD151" i="21"/>
  <c r="Y152" i="21"/>
  <c r="AD152" i="21"/>
  <c r="Y153" i="21"/>
  <c r="AD153" i="21"/>
  <c r="Y154" i="21"/>
  <c r="AD154" i="21"/>
  <c r="Y155" i="21"/>
  <c r="AD155" i="21"/>
  <c r="Y156" i="21"/>
  <c r="AD156" i="21"/>
  <c r="Y157" i="21"/>
  <c r="AD157" i="21"/>
  <c r="Y158" i="21"/>
  <c r="AD158" i="21"/>
  <c r="Y159" i="21"/>
  <c r="AD159" i="21"/>
  <c r="AD163" i="21"/>
  <c r="G14" i="16"/>
  <c r="Z198" i="21"/>
  <c r="Z199" i="21"/>
  <c r="Z200" i="21"/>
  <c r="Z201" i="21"/>
  <c r="Z202" i="21"/>
  <c r="Z203" i="21"/>
  <c r="Z204" i="21"/>
  <c r="Z205" i="21"/>
  <c r="Z206" i="21"/>
  <c r="Z207" i="21"/>
  <c r="Z211" i="21"/>
  <c r="C15" i="16"/>
  <c r="AA198" i="21"/>
  <c r="AA199" i="21"/>
  <c r="AA200" i="21"/>
  <c r="AA201" i="21"/>
  <c r="AA202" i="21"/>
  <c r="AA203" i="21"/>
  <c r="AA204" i="21"/>
  <c r="AA205" i="21"/>
  <c r="AA206" i="21"/>
  <c r="AA207" i="21"/>
  <c r="AA211" i="21"/>
  <c r="D15" i="16"/>
  <c r="AB198" i="21"/>
  <c r="AB199" i="21"/>
  <c r="AB200" i="21"/>
  <c r="AB201" i="21"/>
  <c r="AB202" i="21"/>
  <c r="AB203" i="21"/>
  <c r="AB204" i="21"/>
  <c r="AB205" i="21"/>
  <c r="AB206" i="21"/>
  <c r="AB207" i="21"/>
  <c r="AB211" i="21"/>
  <c r="E15" i="16"/>
  <c r="AC198" i="21"/>
  <c r="AC199" i="21"/>
  <c r="AC200" i="21"/>
  <c r="AC201" i="21"/>
  <c r="AC202" i="21"/>
  <c r="AC203" i="21"/>
  <c r="AC204" i="21"/>
  <c r="AC205" i="21"/>
  <c r="AC206" i="21"/>
  <c r="AC207" i="21"/>
  <c r="AC211" i="21"/>
  <c r="F15" i="16"/>
  <c r="Y198" i="21"/>
  <c r="AD198" i="21"/>
  <c r="Y199" i="21"/>
  <c r="AD199" i="21"/>
  <c r="Y200" i="21"/>
  <c r="AD200" i="21"/>
  <c r="Y201" i="21"/>
  <c r="AD201" i="21"/>
  <c r="Y202" i="21"/>
  <c r="AD202" i="21"/>
  <c r="Y203" i="21"/>
  <c r="AD203" i="21"/>
  <c r="Y204" i="21"/>
  <c r="AD204" i="21"/>
  <c r="Y205" i="21"/>
  <c r="AD205" i="21"/>
  <c r="Y206" i="21"/>
  <c r="AD206" i="21"/>
  <c r="Y207" i="21"/>
  <c r="AD207" i="21"/>
  <c r="AD211" i="21"/>
  <c r="G15" i="16"/>
  <c r="Z246" i="21"/>
  <c r="Z247" i="21"/>
  <c r="Z248" i="21"/>
  <c r="Z249" i="21"/>
  <c r="Z250" i="21"/>
  <c r="Z251" i="21"/>
  <c r="Z252" i="21"/>
  <c r="Z253" i="21"/>
  <c r="Z254" i="21"/>
  <c r="Z255" i="21"/>
  <c r="Z259" i="21"/>
  <c r="C21" i="16"/>
  <c r="AA246" i="21"/>
  <c r="AA247" i="21"/>
  <c r="AA248" i="21"/>
  <c r="AA249" i="21"/>
  <c r="AA250" i="21"/>
  <c r="AA251" i="21"/>
  <c r="AA252" i="21"/>
  <c r="AA253" i="21"/>
  <c r="AA254" i="21"/>
  <c r="AA255" i="21"/>
  <c r="AA259" i="21"/>
  <c r="D21" i="16"/>
  <c r="AB246" i="21"/>
  <c r="AB247" i="21"/>
  <c r="AB248" i="21"/>
  <c r="AB249" i="21"/>
  <c r="AB250" i="21"/>
  <c r="AB251" i="21"/>
  <c r="AB252" i="21"/>
  <c r="AB253" i="21"/>
  <c r="AB254" i="21"/>
  <c r="AB255" i="21"/>
  <c r="AB259" i="21"/>
  <c r="E21" i="16"/>
  <c r="AC246" i="21"/>
  <c r="AC247" i="21"/>
  <c r="AC248" i="21"/>
  <c r="AC249" i="21"/>
  <c r="AC250" i="21"/>
  <c r="AC251" i="21"/>
  <c r="AC252" i="21"/>
  <c r="AC253" i="21"/>
  <c r="AC254" i="21"/>
  <c r="AC255" i="21"/>
  <c r="AC259" i="21"/>
  <c r="F21" i="16"/>
  <c r="Y246" i="21"/>
  <c r="AD246" i="21"/>
  <c r="Y247" i="21"/>
  <c r="AD247" i="21"/>
  <c r="Y248" i="21"/>
  <c r="AD248" i="21"/>
  <c r="Y249" i="21"/>
  <c r="AD249" i="21"/>
  <c r="Y250" i="21"/>
  <c r="AD250" i="21"/>
  <c r="Y251" i="21"/>
  <c r="AD251" i="21"/>
  <c r="Y252" i="21"/>
  <c r="AD252" i="21"/>
  <c r="Y253" i="21"/>
  <c r="AD253" i="21"/>
  <c r="Y254" i="21"/>
  <c r="AD254" i="21"/>
  <c r="Y255" i="21"/>
  <c r="AD255" i="21"/>
  <c r="AD259" i="21"/>
  <c r="G21" i="16"/>
  <c r="Z270" i="21"/>
  <c r="Z271" i="21"/>
  <c r="Z272" i="21"/>
  <c r="Z273" i="21"/>
  <c r="Z274" i="21"/>
  <c r="Z275" i="21"/>
  <c r="Z276" i="21"/>
  <c r="Z277" i="21"/>
  <c r="Z278" i="21"/>
  <c r="Z279" i="21"/>
  <c r="Z283" i="21"/>
  <c r="C22" i="16"/>
  <c r="AA270" i="21"/>
  <c r="AA271" i="21"/>
  <c r="AA272" i="21"/>
  <c r="AA273" i="21"/>
  <c r="AA274" i="21"/>
  <c r="AA275" i="21"/>
  <c r="AA276" i="21"/>
  <c r="AA277" i="21"/>
  <c r="AA278" i="21"/>
  <c r="AA279" i="21"/>
  <c r="AA283" i="21"/>
  <c r="D22" i="16"/>
  <c r="AB270" i="21"/>
  <c r="AB271" i="21"/>
  <c r="AB272" i="21"/>
  <c r="AB273" i="21"/>
  <c r="AB274" i="21"/>
  <c r="AB275" i="21"/>
  <c r="AB276" i="21"/>
  <c r="AB277" i="21"/>
  <c r="AB278" i="21"/>
  <c r="AB279" i="21"/>
  <c r="AB283" i="21"/>
  <c r="E22" i="16"/>
  <c r="AC270" i="21"/>
  <c r="AC271" i="21"/>
  <c r="AC272" i="21"/>
  <c r="AC273" i="21"/>
  <c r="AC274" i="21"/>
  <c r="AC275" i="21"/>
  <c r="AC276" i="21"/>
  <c r="AC277" i="21"/>
  <c r="AC278" i="21"/>
  <c r="AC279" i="21"/>
  <c r="AC283" i="21"/>
  <c r="F22" i="16"/>
  <c r="Y270" i="21"/>
  <c r="AD270" i="21"/>
  <c r="Y271" i="21"/>
  <c r="AD271" i="21"/>
  <c r="Y272" i="21"/>
  <c r="AD272" i="21"/>
  <c r="Y273" i="21"/>
  <c r="AD273" i="21"/>
  <c r="Y274" i="21"/>
  <c r="AD274" i="21"/>
  <c r="Y275" i="21"/>
  <c r="AD275" i="21"/>
  <c r="Y276" i="21"/>
  <c r="AD276" i="21"/>
  <c r="Y277" i="21"/>
  <c r="AD277" i="21"/>
  <c r="Y278" i="21"/>
  <c r="AD278" i="21"/>
  <c r="Y279" i="21"/>
  <c r="AD279" i="21"/>
  <c r="AD283" i="21"/>
  <c r="G22" i="16"/>
  <c r="Y283" i="21"/>
  <c r="B22" i="16"/>
  <c r="Y259" i="21"/>
  <c r="B21" i="16"/>
  <c r="Y211" i="21"/>
  <c r="B15" i="16"/>
  <c r="Y163" i="21"/>
  <c r="B14" i="16"/>
  <c r="Y139" i="21"/>
  <c r="B13" i="16"/>
  <c r="Y115" i="21"/>
  <c r="B12" i="16"/>
  <c r="Y91" i="21"/>
  <c r="B11" i="16"/>
  <c r="Y187" i="21"/>
  <c r="B10" i="16"/>
  <c r="Y67" i="21"/>
  <c r="B9" i="16"/>
  <c r="Y43" i="21"/>
  <c r="B8" i="16"/>
  <c r="Y19" i="21"/>
  <c r="B6" i="16"/>
  <c r="R239" i="21"/>
  <c r="R311" i="21"/>
  <c r="AC304" i="21"/>
  <c r="K239" i="21"/>
  <c r="K311" i="21"/>
  <c r="F239" i="21"/>
  <c r="F311" i="21"/>
  <c r="Y304" i="21"/>
  <c r="AD304" i="21"/>
  <c r="I239" i="21"/>
  <c r="I311" i="21"/>
  <c r="Z304" i="21"/>
  <c r="V304" i="21"/>
  <c r="U304" i="21"/>
  <c r="R231" i="21"/>
  <c r="R303" i="21"/>
  <c r="AC303" i="21"/>
  <c r="V303" i="21"/>
  <c r="U303" i="21"/>
  <c r="O231" i="21"/>
  <c r="O303" i="21"/>
  <c r="N231" i="21"/>
  <c r="N303" i="21"/>
  <c r="P231" i="21"/>
  <c r="P303" i="21"/>
  <c r="Q231" i="21"/>
  <c r="Q303" i="21"/>
  <c r="AB303" i="21"/>
  <c r="G231" i="21"/>
  <c r="G303" i="21"/>
  <c r="D231" i="21"/>
  <c r="D303" i="21"/>
  <c r="W303" i="21"/>
  <c r="E230" i="21"/>
  <c r="E302" i="21"/>
  <c r="X302" i="21"/>
  <c r="V302" i="21"/>
  <c r="U302" i="21"/>
  <c r="S230" i="21"/>
  <c r="S302" i="21"/>
  <c r="N230" i="21"/>
  <c r="N302" i="21"/>
  <c r="F230" i="21"/>
  <c r="F302" i="21"/>
  <c r="Y302" i="21"/>
  <c r="C230" i="21"/>
  <c r="C302" i="21"/>
  <c r="D229" i="21"/>
  <c r="D301" i="21"/>
  <c r="W301" i="21"/>
  <c r="V301" i="21"/>
  <c r="U301" i="21"/>
  <c r="Q229" i="21"/>
  <c r="Q301" i="21"/>
  <c r="J229" i="21"/>
  <c r="J301" i="21"/>
  <c r="I229" i="21"/>
  <c r="I301" i="21"/>
  <c r="Z301" i="21"/>
  <c r="V300" i="21"/>
  <c r="U300" i="21"/>
  <c r="L228" i="21"/>
  <c r="L300" i="21"/>
  <c r="E228" i="21"/>
  <c r="E300" i="21"/>
  <c r="X300" i="21"/>
  <c r="D228" i="21"/>
  <c r="D300" i="21"/>
  <c r="W300" i="21"/>
  <c r="F227" i="21"/>
  <c r="F299" i="21"/>
  <c r="Y299" i="21"/>
  <c r="V299" i="21"/>
  <c r="U299" i="21"/>
  <c r="S227" i="21"/>
  <c r="S299" i="21"/>
  <c r="K227" i="21"/>
  <c r="K299" i="21"/>
  <c r="H227" i="21"/>
  <c r="H299" i="21"/>
  <c r="C227" i="21"/>
  <c r="C299" i="21"/>
  <c r="V298" i="21"/>
  <c r="U298" i="21"/>
  <c r="R226" i="21"/>
  <c r="R298" i="21"/>
  <c r="AC298" i="21"/>
  <c r="O226" i="21"/>
  <c r="O298" i="21"/>
  <c r="J226" i="21"/>
  <c r="J298" i="21"/>
  <c r="V297" i="21"/>
  <c r="U297" i="21"/>
  <c r="M225" i="21"/>
  <c r="M297" i="21"/>
  <c r="L225" i="21"/>
  <c r="L297" i="21"/>
  <c r="AA297" i="21"/>
  <c r="F225" i="21"/>
  <c r="F297" i="21"/>
  <c r="Y297" i="21"/>
  <c r="E225" i="21"/>
  <c r="E297" i="21"/>
  <c r="X297" i="21"/>
  <c r="V296" i="21"/>
  <c r="U296" i="21"/>
  <c r="P224" i="21"/>
  <c r="P296" i="21"/>
  <c r="I224" i="21"/>
  <c r="I296" i="21"/>
  <c r="Z296" i="21"/>
  <c r="H224" i="21"/>
  <c r="H296" i="21"/>
  <c r="R223" i="21"/>
  <c r="R295" i="21"/>
  <c r="AC295" i="21"/>
  <c r="N223" i="21"/>
  <c r="N295" i="21"/>
  <c r="O223" i="21"/>
  <c r="O295" i="21"/>
  <c r="P223" i="21"/>
  <c r="P295" i="21"/>
  <c r="Q223" i="21"/>
  <c r="Q295" i="21"/>
  <c r="AB295" i="21"/>
  <c r="V295" i="21"/>
  <c r="U295" i="21"/>
  <c r="L223" i="21"/>
  <c r="L295" i="21"/>
  <c r="M223" i="21"/>
  <c r="M295" i="21"/>
  <c r="AA295" i="21"/>
  <c r="G223" i="21"/>
  <c r="G295" i="21"/>
  <c r="E222" i="21"/>
  <c r="E294" i="21"/>
  <c r="X294" i="21"/>
  <c r="V294" i="21"/>
  <c r="U294" i="21"/>
  <c r="N222" i="21"/>
  <c r="N294" i="21"/>
  <c r="K222" i="21"/>
  <c r="K294" i="21"/>
  <c r="K223" i="21"/>
  <c r="K295" i="21"/>
  <c r="K224" i="21"/>
  <c r="K296" i="21"/>
  <c r="K225" i="21"/>
  <c r="K297" i="21"/>
  <c r="K226" i="21"/>
  <c r="K298" i="21"/>
  <c r="K228" i="21"/>
  <c r="K300" i="21"/>
  <c r="K229" i="21"/>
  <c r="K301" i="21"/>
  <c r="K230" i="21"/>
  <c r="K302" i="21"/>
  <c r="K231" i="21"/>
  <c r="K303" i="21"/>
  <c r="K306" i="21"/>
  <c r="F222" i="21"/>
  <c r="F294" i="21"/>
  <c r="Y294" i="21"/>
  <c r="R282" i="21"/>
  <c r="Q282" i="21"/>
  <c r="P282" i="21"/>
  <c r="O282" i="21"/>
  <c r="N282" i="21"/>
  <c r="M282" i="21"/>
  <c r="L282" i="21"/>
  <c r="K282" i="21"/>
  <c r="J282" i="21"/>
  <c r="I282" i="21"/>
  <c r="H282" i="21"/>
  <c r="G282" i="21"/>
  <c r="AC280" i="21"/>
  <c r="AB280" i="21"/>
  <c r="AA280" i="21"/>
  <c r="Z280" i="21"/>
  <c r="Y280" i="21"/>
  <c r="AD280" i="21"/>
  <c r="X280" i="21"/>
  <c r="W280" i="21"/>
  <c r="V280" i="21"/>
  <c r="U280" i="21"/>
  <c r="Z285" i="21"/>
  <c r="X279" i="21"/>
  <c r="W279" i="21"/>
  <c r="V279" i="21"/>
  <c r="U279" i="21"/>
  <c r="X278" i="21"/>
  <c r="W278" i="21"/>
  <c r="V278" i="21"/>
  <c r="U278" i="21"/>
  <c r="AA285" i="21"/>
  <c r="X277" i="21"/>
  <c r="W277" i="21"/>
  <c r="V277" i="21"/>
  <c r="U277" i="21"/>
  <c r="AC285" i="21"/>
  <c r="X276" i="21"/>
  <c r="W276" i="21"/>
  <c r="V276" i="21"/>
  <c r="U276" i="21"/>
  <c r="X275" i="21"/>
  <c r="W275" i="21"/>
  <c r="V275" i="21"/>
  <c r="U275" i="21"/>
  <c r="AC284" i="21"/>
  <c r="X274" i="21"/>
  <c r="W274" i="21"/>
  <c r="V274" i="21"/>
  <c r="U274" i="21"/>
  <c r="X273" i="21"/>
  <c r="W273" i="21"/>
  <c r="V273" i="21"/>
  <c r="U273" i="21"/>
  <c r="AB284" i="21"/>
  <c r="X272" i="21"/>
  <c r="W272" i="21"/>
  <c r="V272" i="21"/>
  <c r="U272" i="21"/>
  <c r="X271" i="21"/>
  <c r="W271" i="21"/>
  <c r="V271" i="21"/>
  <c r="U271" i="21"/>
  <c r="X270" i="21"/>
  <c r="W270" i="21"/>
  <c r="V270" i="21"/>
  <c r="U270" i="21"/>
  <c r="Z256" i="21"/>
  <c r="Z261" i="21"/>
  <c r="R258" i="21"/>
  <c r="Q258" i="21"/>
  <c r="P258" i="21"/>
  <c r="O258" i="21"/>
  <c r="N258" i="21"/>
  <c r="M258" i="21"/>
  <c r="L258" i="21"/>
  <c r="K258" i="21"/>
  <c r="J258" i="21"/>
  <c r="I258" i="21"/>
  <c r="H258" i="21"/>
  <c r="G258" i="21"/>
  <c r="AC256" i="21"/>
  <c r="AB256" i="21"/>
  <c r="AA256" i="21"/>
  <c r="Y256" i="21"/>
  <c r="AD256" i="21"/>
  <c r="X256" i="21"/>
  <c r="W256" i="21"/>
  <c r="V256" i="21"/>
  <c r="U256" i="21"/>
  <c r="X255" i="21"/>
  <c r="W255" i="21"/>
  <c r="V255" i="21"/>
  <c r="U255" i="21"/>
  <c r="X254" i="21"/>
  <c r="W254" i="21"/>
  <c r="V254" i="21"/>
  <c r="U254" i="21"/>
  <c r="AA261" i="21"/>
  <c r="X253" i="21"/>
  <c r="W253" i="21"/>
  <c r="V253" i="21"/>
  <c r="U253" i="21"/>
  <c r="AB261" i="21"/>
  <c r="X252" i="21"/>
  <c r="W252" i="21"/>
  <c r="V252" i="21"/>
  <c r="U252" i="21"/>
  <c r="X251" i="21"/>
  <c r="W251" i="21"/>
  <c r="V251" i="21"/>
  <c r="U251" i="21"/>
  <c r="X250" i="21"/>
  <c r="W250" i="21"/>
  <c r="V250" i="21"/>
  <c r="U250" i="21"/>
  <c r="X249" i="21"/>
  <c r="W249" i="21"/>
  <c r="V249" i="21"/>
  <c r="U249" i="21"/>
  <c r="X248" i="21"/>
  <c r="W248" i="21"/>
  <c r="V248" i="21"/>
  <c r="U248" i="21"/>
  <c r="AB260" i="21"/>
  <c r="X247" i="21"/>
  <c r="W247" i="21"/>
  <c r="V247" i="21"/>
  <c r="U247" i="21"/>
  <c r="X246" i="21"/>
  <c r="W246" i="21"/>
  <c r="V246" i="21"/>
  <c r="U246" i="21"/>
  <c r="S239" i="21"/>
  <c r="S311" i="21"/>
  <c r="AC232" i="21"/>
  <c r="P239" i="21"/>
  <c r="P311" i="21"/>
  <c r="AB304" i="21"/>
  <c r="L239" i="21"/>
  <c r="J239" i="21"/>
  <c r="J311" i="21"/>
  <c r="H239" i="21"/>
  <c r="H311" i="21"/>
  <c r="G239" i="21"/>
  <c r="G311" i="21"/>
  <c r="Y232" i="21"/>
  <c r="AD232" i="21"/>
  <c r="E239" i="21"/>
  <c r="E311" i="21"/>
  <c r="X304" i="21"/>
  <c r="D239" i="21"/>
  <c r="C239" i="21"/>
  <c r="C311" i="21"/>
  <c r="P222" i="21"/>
  <c r="P225" i="21"/>
  <c r="P226" i="21"/>
  <c r="P227" i="21"/>
  <c r="P228" i="21"/>
  <c r="P229" i="21"/>
  <c r="P230" i="21"/>
  <c r="P234" i="21"/>
  <c r="K234" i="21"/>
  <c r="H222" i="21"/>
  <c r="H223" i="21"/>
  <c r="H225" i="21"/>
  <c r="H226" i="21"/>
  <c r="H228" i="21"/>
  <c r="H229" i="21"/>
  <c r="H230" i="21"/>
  <c r="H231" i="21"/>
  <c r="H234" i="21"/>
  <c r="AB232" i="21"/>
  <c r="Z232" i="21"/>
  <c r="X232" i="21"/>
  <c r="V232" i="21"/>
  <c r="U232" i="21"/>
  <c r="AC231" i="21"/>
  <c r="I231" i="21"/>
  <c r="Z231" i="21"/>
  <c r="F231" i="21"/>
  <c r="Y231" i="21"/>
  <c r="AD231" i="21"/>
  <c r="V231" i="21"/>
  <c r="U231" i="21"/>
  <c r="S231" i="21"/>
  <c r="S303" i="21"/>
  <c r="AB231" i="21"/>
  <c r="M231" i="21"/>
  <c r="M303" i="21"/>
  <c r="L231" i="21"/>
  <c r="AA231" i="21"/>
  <c r="J231" i="21"/>
  <c r="J303" i="21"/>
  <c r="I303" i="21"/>
  <c r="Z303" i="21"/>
  <c r="H303" i="21"/>
  <c r="F303" i="21"/>
  <c r="Y303" i="21"/>
  <c r="AD303" i="21"/>
  <c r="E231" i="21"/>
  <c r="W231" i="21"/>
  <c r="C231" i="21"/>
  <c r="C303" i="21"/>
  <c r="R230" i="21"/>
  <c r="AC230" i="21"/>
  <c r="Y230" i="21"/>
  <c r="X230" i="21"/>
  <c r="V230" i="21"/>
  <c r="U230" i="21"/>
  <c r="R302" i="21"/>
  <c r="AC302" i="21"/>
  <c r="Q230" i="21"/>
  <c r="Q302" i="21"/>
  <c r="P302" i="21"/>
  <c r="O230" i="21"/>
  <c r="O302" i="21"/>
  <c r="M230" i="21"/>
  <c r="M302" i="21"/>
  <c r="L230" i="21"/>
  <c r="J230" i="21"/>
  <c r="J302" i="21"/>
  <c r="I230" i="21"/>
  <c r="I302" i="21"/>
  <c r="Z302" i="21"/>
  <c r="H302" i="21"/>
  <c r="G230" i="21"/>
  <c r="G302" i="21"/>
  <c r="D230" i="21"/>
  <c r="N229" i="21"/>
  <c r="O229" i="21"/>
  <c r="AB229" i="21"/>
  <c r="L229" i="21"/>
  <c r="M229" i="21"/>
  <c r="AA229" i="21"/>
  <c r="E229" i="21"/>
  <c r="X229" i="21"/>
  <c r="W229" i="21"/>
  <c r="V229" i="21"/>
  <c r="U229" i="21"/>
  <c r="S229" i="21"/>
  <c r="S301" i="21"/>
  <c r="R229" i="21"/>
  <c r="AC229" i="21"/>
  <c r="P301" i="21"/>
  <c r="O301" i="21"/>
  <c r="N301" i="21"/>
  <c r="AB301" i="21"/>
  <c r="M301" i="21"/>
  <c r="L301" i="21"/>
  <c r="AA301" i="21"/>
  <c r="Z229" i="21"/>
  <c r="H301" i="21"/>
  <c r="G229" i="21"/>
  <c r="G301" i="21"/>
  <c r="F229" i="21"/>
  <c r="E301" i="21"/>
  <c r="X301" i="21"/>
  <c r="C229" i="21"/>
  <c r="C301" i="21"/>
  <c r="M228" i="21"/>
  <c r="AA228" i="21"/>
  <c r="I228" i="21"/>
  <c r="Z228" i="21"/>
  <c r="W228" i="21"/>
  <c r="V228" i="21"/>
  <c r="U228" i="21"/>
  <c r="S228" i="21"/>
  <c r="S300" i="21"/>
  <c r="R228" i="21"/>
  <c r="Q228" i="21"/>
  <c r="Q300" i="21"/>
  <c r="P300" i="21"/>
  <c r="O228" i="21"/>
  <c r="O300" i="21"/>
  <c r="N228" i="21"/>
  <c r="M300" i="21"/>
  <c r="J228" i="21"/>
  <c r="J300" i="21"/>
  <c r="I300" i="21"/>
  <c r="Z300" i="21"/>
  <c r="Z309" i="21"/>
  <c r="H300" i="21"/>
  <c r="G228" i="21"/>
  <c r="G300" i="21"/>
  <c r="F228" i="21"/>
  <c r="X228" i="21"/>
  <c r="C228" i="21"/>
  <c r="C300" i="21"/>
  <c r="R227" i="21"/>
  <c r="AC227" i="21"/>
  <c r="I227" i="21"/>
  <c r="Z227" i="21"/>
  <c r="Y227" i="21"/>
  <c r="AD227" i="21"/>
  <c r="V227" i="21"/>
  <c r="U227" i="21"/>
  <c r="R299" i="21"/>
  <c r="AC299" i="21"/>
  <c r="Q227" i="21"/>
  <c r="Q299" i="21"/>
  <c r="P299" i="21"/>
  <c r="O227" i="21"/>
  <c r="O299" i="21"/>
  <c r="N227" i="21"/>
  <c r="N299" i="21"/>
  <c r="M227" i="21"/>
  <c r="M299" i="21"/>
  <c r="L227" i="21"/>
  <c r="J227" i="21"/>
  <c r="J299" i="21"/>
  <c r="I299" i="21"/>
  <c r="Z299" i="21"/>
  <c r="G227" i="21"/>
  <c r="G299" i="21"/>
  <c r="E227" i="21"/>
  <c r="D227" i="21"/>
  <c r="AC226" i="21"/>
  <c r="F226" i="21"/>
  <c r="Y226" i="21"/>
  <c r="E226" i="21"/>
  <c r="X226" i="21"/>
  <c r="V226" i="21"/>
  <c r="U226" i="21"/>
  <c r="S226" i="21"/>
  <c r="S298" i="21"/>
  <c r="Q226" i="21"/>
  <c r="Q298" i="21"/>
  <c r="P298" i="21"/>
  <c r="N226" i="21"/>
  <c r="AB226" i="21"/>
  <c r="N298" i="21"/>
  <c r="AB298" i="21"/>
  <c r="M226" i="21"/>
  <c r="M298" i="21"/>
  <c r="L226" i="21"/>
  <c r="I226" i="21"/>
  <c r="I298" i="21"/>
  <c r="Z298" i="21"/>
  <c r="H298" i="21"/>
  <c r="G226" i="21"/>
  <c r="G298" i="21"/>
  <c r="F298" i="21"/>
  <c r="Y298" i="21"/>
  <c r="AD298" i="21"/>
  <c r="E298" i="21"/>
  <c r="X298" i="21"/>
  <c r="D226" i="21"/>
  <c r="C226" i="21"/>
  <c r="C298" i="21"/>
  <c r="N225" i="21"/>
  <c r="O225" i="21"/>
  <c r="Q225" i="21"/>
  <c r="AB225" i="21"/>
  <c r="AA225" i="21"/>
  <c r="X225" i="21"/>
  <c r="D225" i="21"/>
  <c r="W225" i="21"/>
  <c r="V225" i="21"/>
  <c r="U225" i="21"/>
  <c r="S225" i="21"/>
  <c r="S297" i="21"/>
  <c r="R225" i="21"/>
  <c r="Q297" i="21"/>
  <c r="P297" i="21"/>
  <c r="O297" i="21"/>
  <c r="N297" i="21"/>
  <c r="AB297" i="21"/>
  <c r="J225" i="21"/>
  <c r="J297" i="21"/>
  <c r="I225" i="21"/>
  <c r="I297" i="21"/>
  <c r="Z297" i="21"/>
  <c r="H297" i="21"/>
  <c r="G225" i="21"/>
  <c r="G297" i="21"/>
  <c r="Y225" i="21"/>
  <c r="D297" i="21"/>
  <c r="W297" i="21"/>
  <c r="C225" i="21"/>
  <c r="C297" i="21"/>
  <c r="L224" i="21"/>
  <c r="M224" i="21"/>
  <c r="AA224" i="21"/>
  <c r="Z224" i="21"/>
  <c r="D224" i="21"/>
  <c r="W224" i="21"/>
  <c r="V224" i="21"/>
  <c r="U224" i="21"/>
  <c r="S224" i="21"/>
  <c r="S296" i="21"/>
  <c r="R224" i="21"/>
  <c r="Q224" i="21"/>
  <c r="Q296" i="21"/>
  <c r="O224" i="21"/>
  <c r="O296" i="21"/>
  <c r="N224" i="21"/>
  <c r="M296" i="21"/>
  <c r="L296" i="21"/>
  <c r="AA296" i="21"/>
  <c r="J224" i="21"/>
  <c r="J296" i="21"/>
  <c r="G224" i="21"/>
  <c r="G296" i="21"/>
  <c r="F224" i="21"/>
  <c r="E224" i="21"/>
  <c r="D296" i="21"/>
  <c r="W296" i="21"/>
  <c r="C224" i="21"/>
  <c r="C296" i="21"/>
  <c r="AC223" i="21"/>
  <c r="I223" i="21"/>
  <c r="Z223" i="21"/>
  <c r="F223" i="21"/>
  <c r="Y223" i="21"/>
  <c r="V223" i="21"/>
  <c r="U223" i="21"/>
  <c r="S223" i="21"/>
  <c r="S295" i="21"/>
  <c r="AB223" i="21"/>
  <c r="AA223" i="21"/>
  <c r="J223" i="21"/>
  <c r="J295" i="21"/>
  <c r="I295" i="21"/>
  <c r="Z295" i="21"/>
  <c r="H295" i="21"/>
  <c r="F295" i="21"/>
  <c r="Y295" i="21"/>
  <c r="AD295" i="21"/>
  <c r="E223" i="21"/>
  <c r="D223" i="21"/>
  <c r="W223" i="21"/>
  <c r="C223" i="21"/>
  <c r="C295" i="21"/>
  <c r="R222" i="21"/>
  <c r="AC222" i="21"/>
  <c r="Y222" i="21"/>
  <c r="X222" i="21"/>
  <c r="V222" i="21"/>
  <c r="U222" i="21"/>
  <c r="S222" i="21"/>
  <c r="S294" i="21"/>
  <c r="R294" i="21"/>
  <c r="AC294" i="21"/>
  <c r="Q222" i="21"/>
  <c r="Q294" i="21"/>
  <c r="P294" i="21"/>
  <c r="O222" i="21"/>
  <c r="O294" i="21"/>
  <c r="N234" i="21"/>
  <c r="M222" i="21"/>
  <c r="M294" i="21"/>
  <c r="L222" i="21"/>
  <c r="J222" i="21"/>
  <c r="J294" i="21"/>
  <c r="J306" i="21"/>
  <c r="I222" i="21"/>
  <c r="I294" i="21"/>
  <c r="H294" i="21"/>
  <c r="G222" i="21"/>
  <c r="G294" i="21"/>
  <c r="D222" i="21"/>
  <c r="C222" i="21"/>
  <c r="C294" i="21"/>
  <c r="AA208" i="21"/>
  <c r="AA213" i="21"/>
  <c r="R210" i="21"/>
  <c r="Q210" i="21"/>
  <c r="P210" i="21"/>
  <c r="O210" i="21"/>
  <c r="N210" i="21"/>
  <c r="M210" i="21"/>
  <c r="L210" i="21"/>
  <c r="K210" i="21"/>
  <c r="J210" i="21"/>
  <c r="I210" i="21"/>
  <c r="H210" i="21"/>
  <c r="G210" i="21"/>
  <c r="AC208" i="21"/>
  <c r="AB208" i="21"/>
  <c r="Z208" i="21"/>
  <c r="Y208" i="21"/>
  <c r="AD208" i="21"/>
  <c r="X208" i="21"/>
  <c r="W208" i="21"/>
  <c r="V208" i="21"/>
  <c r="U208" i="21"/>
  <c r="X207" i="21"/>
  <c r="W207" i="21"/>
  <c r="V207" i="21"/>
  <c r="U207" i="21"/>
  <c r="X206" i="21"/>
  <c r="W206" i="21"/>
  <c r="V206" i="21"/>
  <c r="U206" i="21"/>
  <c r="AB213" i="21"/>
  <c r="X205" i="21"/>
  <c r="W205" i="21"/>
  <c r="V205" i="21"/>
  <c r="U205" i="21"/>
  <c r="Z213" i="21"/>
  <c r="X204" i="21"/>
  <c r="W204" i="21"/>
  <c r="V204" i="21"/>
  <c r="U204" i="21"/>
  <c r="X203" i="21"/>
  <c r="W203" i="21"/>
  <c r="V203" i="21"/>
  <c r="U203" i="21"/>
  <c r="X202" i="21"/>
  <c r="W202" i="21"/>
  <c r="V202" i="21"/>
  <c r="U202" i="21"/>
  <c r="X201" i="21"/>
  <c r="W201" i="21"/>
  <c r="V201" i="21"/>
  <c r="U201" i="21"/>
  <c r="Z212" i="21"/>
  <c r="X200" i="21"/>
  <c r="W200" i="21"/>
  <c r="V200" i="21"/>
  <c r="U200" i="21"/>
  <c r="AB212" i="21"/>
  <c r="X199" i="21"/>
  <c r="W199" i="21"/>
  <c r="V199" i="21"/>
  <c r="U199" i="21"/>
  <c r="X198" i="21"/>
  <c r="W198" i="21"/>
  <c r="V198" i="21"/>
  <c r="U198" i="21"/>
  <c r="R186" i="21"/>
  <c r="Q186" i="21"/>
  <c r="P186" i="21"/>
  <c r="O186" i="21"/>
  <c r="N186" i="21"/>
  <c r="M186" i="21"/>
  <c r="L186" i="21"/>
  <c r="K186" i="21"/>
  <c r="J186" i="21"/>
  <c r="I186" i="21"/>
  <c r="H186" i="21"/>
  <c r="G186" i="21"/>
  <c r="AC184" i="21"/>
  <c r="AB184" i="21"/>
  <c r="AA184" i="21"/>
  <c r="Z184" i="21"/>
  <c r="Y184" i="21"/>
  <c r="AD184" i="21"/>
  <c r="X184" i="21"/>
  <c r="W184" i="21"/>
  <c r="V184" i="21"/>
  <c r="U184" i="21"/>
  <c r="X183" i="21"/>
  <c r="W183" i="21"/>
  <c r="V183" i="21"/>
  <c r="U183" i="21"/>
  <c r="X182" i="21"/>
  <c r="W182" i="21"/>
  <c r="V182" i="21"/>
  <c r="U182" i="21"/>
  <c r="AB189" i="21"/>
  <c r="AA189" i="21"/>
  <c r="X181" i="21"/>
  <c r="W181" i="21"/>
  <c r="V181" i="21"/>
  <c r="U181" i="21"/>
  <c r="Z189" i="21"/>
  <c r="X180" i="21"/>
  <c r="W180" i="21"/>
  <c r="V180" i="21"/>
  <c r="U180" i="21"/>
  <c r="X179" i="21"/>
  <c r="W179" i="21"/>
  <c r="V179" i="21"/>
  <c r="U179" i="21"/>
  <c r="AC188" i="21"/>
  <c r="X178" i="21"/>
  <c r="W178" i="21"/>
  <c r="V178" i="21"/>
  <c r="U178" i="21"/>
  <c r="X177" i="21"/>
  <c r="W177" i="21"/>
  <c r="V177" i="21"/>
  <c r="U177" i="21"/>
  <c r="Z188" i="21"/>
  <c r="X176" i="21"/>
  <c r="W176" i="21"/>
  <c r="V176" i="21"/>
  <c r="U176" i="21"/>
  <c r="AB188" i="21"/>
  <c r="AA188" i="21"/>
  <c r="X175" i="21"/>
  <c r="W175" i="21"/>
  <c r="V175" i="21"/>
  <c r="U175" i="21"/>
  <c r="X174" i="21"/>
  <c r="W174" i="21"/>
  <c r="V174" i="21"/>
  <c r="U174" i="21"/>
  <c r="AA160" i="21"/>
  <c r="AA165" i="21"/>
  <c r="R162" i="21"/>
  <c r="Q162" i="21"/>
  <c r="P162" i="21"/>
  <c r="O162" i="21"/>
  <c r="N162" i="21"/>
  <c r="M162" i="21"/>
  <c r="L162" i="21"/>
  <c r="K162" i="21"/>
  <c r="J162" i="21"/>
  <c r="I162" i="21"/>
  <c r="H162" i="21"/>
  <c r="G162" i="21"/>
  <c r="AC160" i="21"/>
  <c r="AB160" i="21"/>
  <c r="Z160" i="21"/>
  <c r="Y160" i="21"/>
  <c r="AD160" i="21"/>
  <c r="X160" i="21"/>
  <c r="W160" i="21"/>
  <c r="V160" i="21"/>
  <c r="U160" i="21"/>
  <c r="X159" i="21"/>
  <c r="W159" i="21"/>
  <c r="V159" i="21"/>
  <c r="U159" i="21"/>
  <c r="X158" i="21"/>
  <c r="W158" i="21"/>
  <c r="V158" i="21"/>
  <c r="U158" i="21"/>
  <c r="AB165" i="21"/>
  <c r="X157" i="21"/>
  <c r="W157" i="21"/>
  <c r="V157" i="21"/>
  <c r="U157" i="21"/>
  <c r="AC165" i="21"/>
  <c r="Z165" i="21"/>
  <c r="X156" i="21"/>
  <c r="W156" i="21"/>
  <c r="V156" i="21"/>
  <c r="U156" i="21"/>
  <c r="X155" i="21"/>
  <c r="W155" i="21"/>
  <c r="V155" i="21"/>
  <c r="U155" i="21"/>
  <c r="X154" i="21"/>
  <c r="W154" i="21"/>
  <c r="V154" i="21"/>
  <c r="U154" i="21"/>
  <c r="X153" i="21"/>
  <c r="W153" i="21"/>
  <c r="V153" i="21"/>
  <c r="U153" i="21"/>
  <c r="AC164" i="21"/>
  <c r="Z164" i="21"/>
  <c r="X152" i="21"/>
  <c r="W152" i="21"/>
  <c r="V152" i="21"/>
  <c r="U152" i="21"/>
  <c r="AA164" i="21"/>
  <c r="X151" i="21"/>
  <c r="W151" i="21"/>
  <c r="V151" i="21"/>
  <c r="U151" i="21"/>
  <c r="X150" i="21"/>
  <c r="W150" i="21"/>
  <c r="V150" i="21"/>
  <c r="U150" i="21"/>
  <c r="AC136" i="21"/>
  <c r="AC140" i="21"/>
  <c r="R138" i="21"/>
  <c r="Q138" i="21"/>
  <c r="P138" i="21"/>
  <c r="O138" i="21"/>
  <c r="N138" i="21"/>
  <c r="M138" i="21"/>
  <c r="L138" i="21"/>
  <c r="K138" i="21"/>
  <c r="J138" i="21"/>
  <c r="I138" i="21"/>
  <c r="H138" i="21"/>
  <c r="G138" i="21"/>
  <c r="AB136" i="21"/>
  <c r="AA136" i="21"/>
  <c r="Z136" i="21"/>
  <c r="Y136" i="21"/>
  <c r="AD136" i="21"/>
  <c r="X136" i="21"/>
  <c r="W136" i="21"/>
  <c r="V136" i="21"/>
  <c r="U136" i="21"/>
  <c r="X135" i="21"/>
  <c r="W135" i="21"/>
  <c r="V135" i="21"/>
  <c r="U135" i="21"/>
  <c r="X134" i="21"/>
  <c r="W134" i="21"/>
  <c r="V134" i="21"/>
  <c r="U134" i="21"/>
  <c r="AB141" i="21"/>
  <c r="AA141" i="21"/>
  <c r="X133" i="21"/>
  <c r="W133" i="21"/>
  <c r="V133" i="21"/>
  <c r="U133" i="21"/>
  <c r="AC141" i="21"/>
  <c r="Z141" i="21"/>
  <c r="X132" i="21"/>
  <c r="W132" i="21"/>
  <c r="V132" i="21"/>
  <c r="U132" i="21"/>
  <c r="X131" i="21"/>
  <c r="W131" i="21"/>
  <c r="V131" i="21"/>
  <c r="U131" i="21"/>
  <c r="X130" i="21"/>
  <c r="W130" i="21"/>
  <c r="V130" i="21"/>
  <c r="U130" i="21"/>
  <c r="X129" i="21"/>
  <c r="W129" i="21"/>
  <c r="V129" i="21"/>
  <c r="U129" i="21"/>
  <c r="Z140" i="21"/>
  <c r="X128" i="21"/>
  <c r="W128" i="21"/>
  <c r="V128" i="21"/>
  <c r="U128" i="21"/>
  <c r="AB140" i="21"/>
  <c r="X127" i="21"/>
  <c r="W127" i="21"/>
  <c r="V127" i="21"/>
  <c r="U127" i="21"/>
  <c r="X126" i="21"/>
  <c r="W126" i="21"/>
  <c r="V126" i="21"/>
  <c r="U126" i="21"/>
  <c r="R114" i="21"/>
  <c r="Q114" i="21"/>
  <c r="P114" i="21"/>
  <c r="O114" i="21"/>
  <c r="N114" i="21"/>
  <c r="M114" i="21"/>
  <c r="L114" i="21"/>
  <c r="K114" i="21"/>
  <c r="J114" i="21"/>
  <c r="I114" i="21"/>
  <c r="H114" i="21"/>
  <c r="G114" i="21"/>
  <c r="AC112" i="21"/>
  <c r="AB112" i="21"/>
  <c r="AA112" i="21"/>
  <c r="Z112" i="21"/>
  <c r="Y112" i="21"/>
  <c r="AD112" i="21"/>
  <c r="X112" i="21"/>
  <c r="W112" i="21"/>
  <c r="V112" i="21"/>
  <c r="U112" i="21"/>
  <c r="X111" i="21"/>
  <c r="W111" i="21"/>
  <c r="V111" i="21"/>
  <c r="U111" i="21"/>
  <c r="X110" i="21"/>
  <c r="W110" i="21"/>
  <c r="V110" i="21"/>
  <c r="U110" i="21"/>
  <c r="AB117" i="21"/>
  <c r="AA117" i="21"/>
  <c r="X109" i="21"/>
  <c r="W109" i="21"/>
  <c r="V109" i="21"/>
  <c r="U109" i="21"/>
  <c r="Z117" i="21"/>
  <c r="X108" i="21"/>
  <c r="W108" i="21"/>
  <c r="V108" i="21"/>
  <c r="U108" i="21"/>
  <c r="X107" i="21"/>
  <c r="W107" i="21"/>
  <c r="V107" i="21"/>
  <c r="U107" i="21"/>
  <c r="AC116" i="21"/>
  <c r="X106" i="21"/>
  <c r="W106" i="21"/>
  <c r="V106" i="21"/>
  <c r="U106" i="21"/>
  <c r="X105" i="21"/>
  <c r="W105" i="21"/>
  <c r="V105" i="21"/>
  <c r="U105" i="21"/>
  <c r="Z116" i="21"/>
  <c r="X104" i="21"/>
  <c r="W104" i="21"/>
  <c r="V104" i="21"/>
  <c r="U104" i="21"/>
  <c r="X103" i="21"/>
  <c r="W103" i="21"/>
  <c r="V103" i="21"/>
  <c r="U103" i="21"/>
  <c r="X102" i="21"/>
  <c r="W102" i="21"/>
  <c r="V102" i="21"/>
  <c r="U102" i="21"/>
  <c r="R90" i="21"/>
  <c r="Q90" i="21"/>
  <c r="P90" i="21"/>
  <c r="O90" i="21"/>
  <c r="N90" i="21"/>
  <c r="M90" i="21"/>
  <c r="L90" i="21"/>
  <c r="K90" i="21"/>
  <c r="J90" i="21"/>
  <c r="I90" i="21"/>
  <c r="H90" i="21"/>
  <c r="G90" i="21"/>
  <c r="AC88" i="21"/>
  <c r="AB88" i="21"/>
  <c r="AA88" i="21"/>
  <c r="Z88" i="21"/>
  <c r="Y88" i="21"/>
  <c r="AD88" i="21"/>
  <c r="X88" i="21"/>
  <c r="W88" i="21"/>
  <c r="V88" i="21"/>
  <c r="U88" i="21"/>
  <c r="X87" i="21"/>
  <c r="W87" i="21"/>
  <c r="V87" i="21"/>
  <c r="U87" i="21"/>
  <c r="X86" i="21"/>
  <c r="W86" i="21"/>
  <c r="V86" i="21"/>
  <c r="U86" i="21"/>
  <c r="AB93" i="21"/>
  <c r="AA93" i="21"/>
  <c r="X85" i="21"/>
  <c r="W85" i="21"/>
  <c r="V85" i="21"/>
  <c r="U85" i="21"/>
  <c r="Z93" i="21"/>
  <c r="X84" i="21"/>
  <c r="W84" i="21"/>
  <c r="V84" i="21"/>
  <c r="U84" i="21"/>
  <c r="X83" i="21"/>
  <c r="W83" i="21"/>
  <c r="V83" i="21"/>
  <c r="U83" i="21"/>
  <c r="AC92" i="21"/>
  <c r="X82" i="21"/>
  <c r="W82" i="21"/>
  <c r="V82" i="21"/>
  <c r="U82" i="21"/>
  <c r="X81" i="21"/>
  <c r="W81" i="21"/>
  <c r="V81" i="21"/>
  <c r="U81" i="21"/>
  <c r="Z92" i="21"/>
  <c r="X80" i="21"/>
  <c r="W80" i="21"/>
  <c r="V80" i="21"/>
  <c r="U80" i="21"/>
  <c r="AB92" i="21"/>
  <c r="AA92" i="21"/>
  <c r="X79" i="21"/>
  <c r="W79" i="21"/>
  <c r="V79" i="21"/>
  <c r="U79" i="21"/>
  <c r="X78" i="21"/>
  <c r="W78" i="21"/>
  <c r="V78" i="21"/>
  <c r="U78" i="21"/>
  <c r="AB64" i="21"/>
  <c r="AB69" i="21"/>
  <c r="R66" i="21"/>
  <c r="Q66" i="21"/>
  <c r="P66" i="21"/>
  <c r="O66" i="21"/>
  <c r="N66" i="21"/>
  <c r="M66" i="21"/>
  <c r="L66" i="21"/>
  <c r="K66" i="21"/>
  <c r="J66" i="21"/>
  <c r="I66" i="21"/>
  <c r="H66" i="21"/>
  <c r="G66" i="21"/>
  <c r="Y64" i="21"/>
  <c r="AC64" i="21"/>
  <c r="AD64" i="21"/>
  <c r="AA64" i="21"/>
  <c r="Z64" i="21"/>
  <c r="X64" i="21"/>
  <c r="W64" i="21"/>
  <c r="V64" i="21"/>
  <c r="U64" i="21"/>
  <c r="X63" i="21"/>
  <c r="W63" i="21"/>
  <c r="V63" i="21"/>
  <c r="U63" i="21"/>
  <c r="X62" i="21"/>
  <c r="W62" i="21"/>
  <c r="V62" i="21"/>
  <c r="U62" i="21"/>
  <c r="AA69" i="21"/>
  <c r="X61" i="21"/>
  <c r="W61" i="21"/>
  <c r="V61" i="21"/>
  <c r="U61" i="21"/>
  <c r="X60" i="21"/>
  <c r="W60" i="21"/>
  <c r="V60" i="21"/>
  <c r="U60" i="21"/>
  <c r="X59" i="21"/>
  <c r="W59" i="21"/>
  <c r="V59" i="21"/>
  <c r="U59" i="21"/>
  <c r="X58" i="21"/>
  <c r="W58" i="21"/>
  <c r="V58" i="21"/>
  <c r="U58" i="21"/>
  <c r="X57" i="21"/>
  <c r="W57" i="21"/>
  <c r="V57" i="21"/>
  <c r="U57" i="21"/>
  <c r="Z68" i="21"/>
  <c r="Y68" i="21"/>
  <c r="X56" i="21"/>
  <c r="W56" i="21"/>
  <c r="V56" i="21"/>
  <c r="U56" i="21"/>
  <c r="AA68" i="21"/>
  <c r="X55" i="21"/>
  <c r="W55" i="21"/>
  <c r="V55" i="21"/>
  <c r="U55" i="21"/>
  <c r="X54" i="21"/>
  <c r="W54" i="21"/>
  <c r="V54" i="21"/>
  <c r="U54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AC40" i="21"/>
  <c r="AB40" i="21"/>
  <c r="AA40" i="21"/>
  <c r="Z40" i="21"/>
  <c r="Y40" i="21"/>
  <c r="AD40" i="21"/>
  <c r="X40" i="21"/>
  <c r="W40" i="21"/>
  <c r="V40" i="21"/>
  <c r="U40" i="21"/>
  <c r="X39" i="21"/>
  <c r="W39" i="21"/>
  <c r="V39" i="21"/>
  <c r="U39" i="21"/>
  <c r="X38" i="21"/>
  <c r="W38" i="21"/>
  <c r="V38" i="21"/>
  <c r="U38" i="21"/>
  <c r="AB45" i="21"/>
  <c r="AA45" i="21"/>
  <c r="X37" i="21"/>
  <c r="W37" i="21"/>
  <c r="V37" i="21"/>
  <c r="U37" i="21"/>
  <c r="AC45" i="21"/>
  <c r="Y45" i="21"/>
  <c r="X36" i="21"/>
  <c r="W36" i="21"/>
  <c r="V36" i="21"/>
  <c r="U36" i="21"/>
  <c r="X35" i="21"/>
  <c r="W35" i="21"/>
  <c r="V35" i="21"/>
  <c r="U35" i="21"/>
  <c r="X34" i="21"/>
  <c r="W34" i="21"/>
  <c r="V34" i="21"/>
  <c r="U34" i="21"/>
  <c r="X33" i="21"/>
  <c r="W33" i="21"/>
  <c r="V33" i="21"/>
  <c r="U33" i="21"/>
  <c r="Z44" i="21"/>
  <c r="X32" i="21"/>
  <c r="W32" i="21"/>
  <c r="V32" i="21"/>
  <c r="U32" i="21"/>
  <c r="AB44" i="21"/>
  <c r="X31" i="21"/>
  <c r="W31" i="21"/>
  <c r="V31" i="21"/>
  <c r="U31" i="21"/>
  <c r="X30" i="21"/>
  <c r="W30" i="21"/>
  <c r="V30" i="21"/>
  <c r="U30" i="21"/>
  <c r="AA16" i="21"/>
  <c r="AA21" i="21"/>
  <c r="R18" i="21"/>
  <c r="Q18" i="21"/>
  <c r="O18" i="21"/>
  <c r="N18" i="21"/>
  <c r="M18" i="21"/>
  <c r="L18" i="21"/>
  <c r="K18" i="21"/>
  <c r="J18" i="21"/>
  <c r="I18" i="21"/>
  <c r="H18" i="21"/>
  <c r="G18" i="21"/>
  <c r="AC16" i="21"/>
  <c r="AB16" i="21"/>
  <c r="Z16" i="21"/>
  <c r="Y16" i="21"/>
  <c r="AD16" i="21"/>
  <c r="X16" i="21"/>
  <c r="W16" i="21"/>
  <c r="V16" i="21"/>
  <c r="U16" i="21"/>
  <c r="X15" i="21"/>
  <c r="W15" i="21"/>
  <c r="V15" i="21"/>
  <c r="U15" i="21"/>
  <c r="X14" i="21"/>
  <c r="W14" i="21"/>
  <c r="V14" i="21"/>
  <c r="U14" i="21"/>
  <c r="AB21" i="21"/>
  <c r="X13" i="21"/>
  <c r="W13" i="21"/>
  <c r="V13" i="21"/>
  <c r="U13" i="21"/>
  <c r="Z21" i="21"/>
  <c r="X12" i="21"/>
  <c r="W12" i="21"/>
  <c r="V12" i="21"/>
  <c r="U12" i="21"/>
  <c r="X11" i="21"/>
  <c r="W11" i="21"/>
  <c r="V11" i="21"/>
  <c r="U11" i="21"/>
  <c r="X10" i="21"/>
  <c r="W10" i="21"/>
  <c r="V10" i="21"/>
  <c r="U10" i="21"/>
  <c r="X9" i="21"/>
  <c r="W9" i="21"/>
  <c r="V9" i="21"/>
  <c r="U9" i="21"/>
  <c r="AC20" i="21"/>
  <c r="Z20" i="21"/>
  <c r="X8" i="21"/>
  <c r="W8" i="21"/>
  <c r="V8" i="21"/>
  <c r="U8" i="21"/>
  <c r="X7" i="21"/>
  <c r="W7" i="21"/>
  <c r="V7" i="21"/>
  <c r="U7" i="21"/>
  <c r="X6" i="21"/>
  <c r="W6" i="21"/>
  <c r="V6" i="21"/>
  <c r="U6" i="21"/>
  <c r="D63" i="16"/>
  <c r="E63" i="16"/>
  <c r="D61" i="16"/>
  <c r="E61" i="16"/>
  <c r="D56" i="16"/>
  <c r="E56" i="16"/>
  <c r="D58" i="16"/>
  <c r="E58" i="16"/>
  <c r="D60" i="16"/>
  <c r="E60" i="16"/>
  <c r="D62" i="16"/>
  <c r="E62" i="16"/>
  <c r="D69" i="16"/>
  <c r="E69" i="16"/>
  <c r="D54" i="16"/>
  <c r="E54" i="16"/>
  <c r="B17" i="16"/>
  <c r="B19" i="16"/>
  <c r="B24" i="16"/>
  <c r="D57" i="16"/>
  <c r="E57" i="16"/>
  <c r="D59" i="16"/>
  <c r="E59" i="16"/>
  <c r="D70" i="16"/>
  <c r="E70" i="16"/>
  <c r="G17" i="16"/>
  <c r="G19" i="16"/>
  <c r="G24" i="16"/>
  <c r="C17" i="16"/>
  <c r="C19" i="16"/>
  <c r="C24" i="16"/>
  <c r="D17" i="16"/>
  <c r="D19" i="16"/>
  <c r="D24" i="16"/>
  <c r="E17" i="16"/>
  <c r="E19" i="16"/>
  <c r="E24" i="16"/>
  <c r="F17" i="16"/>
  <c r="F19" i="16"/>
  <c r="F24" i="16"/>
  <c r="AD20" i="21"/>
  <c r="AD21" i="21"/>
  <c r="AC44" i="21"/>
  <c r="Y116" i="21"/>
  <c r="Y165" i="21"/>
  <c r="AD165" i="21"/>
  <c r="Y20" i="21"/>
  <c r="Z45" i="21"/>
  <c r="AD45" i="21"/>
  <c r="AB68" i="21"/>
  <c r="Y69" i="21"/>
  <c r="AC69" i="21"/>
  <c r="AC68" i="21"/>
  <c r="Y92" i="21"/>
  <c r="Y141" i="21"/>
  <c r="AD141" i="21"/>
  <c r="Y188" i="21"/>
  <c r="AC212" i="21"/>
  <c r="O306" i="21"/>
  <c r="D311" i="21"/>
  <c r="W304" i="21"/>
  <c r="W232" i="21"/>
  <c r="L311" i="21"/>
  <c r="AA304" i="21"/>
  <c r="AA232" i="21"/>
  <c r="AA230" i="21"/>
  <c r="AA237" i="21"/>
  <c r="Z284" i="21"/>
  <c r="AA20" i="21"/>
  <c r="Y44" i="21"/>
  <c r="Z69" i="21"/>
  <c r="AD69" i="21"/>
  <c r="Y117" i="21"/>
  <c r="AD117" i="21"/>
  <c r="AC117" i="21"/>
  <c r="AA140" i="21"/>
  <c r="Y164" i="21"/>
  <c r="AD188" i="21"/>
  <c r="Y213" i="21"/>
  <c r="AD213" i="21"/>
  <c r="AC213" i="21"/>
  <c r="AC224" i="21"/>
  <c r="AC225" i="21"/>
  <c r="AC228" i="21"/>
  <c r="AC235" i="21"/>
  <c r="AD223" i="21"/>
  <c r="Z230" i="21"/>
  <c r="Z237" i="21"/>
  <c r="G306" i="21"/>
  <c r="AB20" i="21"/>
  <c r="Y21" i="21"/>
  <c r="AC21" i="21"/>
  <c r="AA44" i="21"/>
  <c r="Y93" i="21"/>
  <c r="AD93" i="21"/>
  <c r="AC93" i="21"/>
  <c r="AA116" i="21"/>
  <c r="Y140" i="21"/>
  <c r="AD164" i="21"/>
  <c r="Y189" i="21"/>
  <c r="AD189" i="21"/>
  <c r="AC189" i="21"/>
  <c r="AA212" i="21"/>
  <c r="Y212" i="21"/>
  <c r="AB299" i="21"/>
  <c r="Z260" i="21"/>
  <c r="AC260" i="21"/>
  <c r="Y261" i="21"/>
  <c r="AD261" i="21"/>
  <c r="AB294" i="21"/>
  <c r="N296" i="21"/>
  <c r="AB296" i="21"/>
  <c r="N300" i="21"/>
  <c r="AB300" i="21"/>
  <c r="AB302" i="21"/>
  <c r="AB307" i="21"/>
  <c r="AB116" i="21"/>
  <c r="AB164" i="21"/>
  <c r="D294" i="21"/>
  <c r="W294" i="21"/>
  <c r="W222" i="21"/>
  <c r="H306" i="21"/>
  <c r="L294" i="21"/>
  <c r="AA222" i="21"/>
  <c r="AA226" i="21"/>
  <c r="AA227" i="21"/>
  <c r="AA235" i="21"/>
  <c r="P306" i="21"/>
  <c r="AB222" i="21"/>
  <c r="E295" i="21"/>
  <c r="X295" i="21"/>
  <c r="X223" i="21"/>
  <c r="F296" i="21"/>
  <c r="Y296" i="21"/>
  <c r="Y224" i="21"/>
  <c r="AB224" i="21"/>
  <c r="R296" i="21"/>
  <c r="D298" i="21"/>
  <c r="W298" i="21"/>
  <c r="W226" i="21"/>
  <c r="L298" i="21"/>
  <c r="AA298" i="21"/>
  <c r="E299" i="21"/>
  <c r="X299" i="21"/>
  <c r="X227" i="21"/>
  <c r="F300" i="21"/>
  <c r="Y300" i="21"/>
  <c r="Y228" i="21"/>
  <c r="AB309" i="21"/>
  <c r="AB228" i="21"/>
  <c r="AB230" i="21"/>
  <c r="AB237" i="21"/>
  <c r="R300" i="21"/>
  <c r="AC300" i="21"/>
  <c r="AC237" i="21"/>
  <c r="D302" i="21"/>
  <c r="W302" i="21"/>
  <c r="W230" i="21"/>
  <c r="L302" i="21"/>
  <c r="AA302" i="21"/>
  <c r="E303" i="21"/>
  <c r="X303" i="21"/>
  <c r="X231" i="21"/>
  <c r="G234" i="21"/>
  <c r="O234" i="21"/>
  <c r="AA260" i="21"/>
  <c r="Y285" i="21"/>
  <c r="AD285" i="21"/>
  <c r="AD294" i="21"/>
  <c r="D295" i="21"/>
  <c r="W295" i="21"/>
  <c r="AD299" i="21"/>
  <c r="R301" i="21"/>
  <c r="AC301" i="21"/>
  <c r="L303" i="21"/>
  <c r="AA303" i="21"/>
  <c r="AC261" i="21"/>
  <c r="AD302" i="21"/>
  <c r="AD222" i="21"/>
  <c r="X224" i="21"/>
  <c r="E296" i="21"/>
  <c r="X296" i="21"/>
  <c r="AD225" i="21"/>
  <c r="R297" i="21"/>
  <c r="AC297" i="21"/>
  <c r="AD297" i="21"/>
  <c r="AD226" i="21"/>
  <c r="D299" i="21"/>
  <c r="W299" i="21"/>
  <c r="W227" i="21"/>
  <c r="L299" i="21"/>
  <c r="AA299" i="21"/>
  <c r="Y229" i="21"/>
  <c r="AD229" i="21"/>
  <c r="F301" i="21"/>
  <c r="Y301" i="21"/>
  <c r="AD230" i="21"/>
  <c r="L234" i="21"/>
  <c r="AD260" i="21"/>
  <c r="Y260" i="21"/>
  <c r="AA300" i="21"/>
  <c r="Z225" i="21"/>
  <c r="AB227" i="21"/>
  <c r="J234" i="21"/>
  <c r="R234" i="21"/>
  <c r="AB285" i="21"/>
  <c r="I306" i="21"/>
  <c r="Z294" i="21"/>
  <c r="Z307" i="21"/>
  <c r="M306" i="21"/>
  <c r="Q306" i="21"/>
  <c r="Z222" i="21"/>
  <c r="Z226" i="21"/>
  <c r="I234" i="21"/>
  <c r="M234" i="21"/>
  <c r="Q234" i="21"/>
  <c r="AA284" i="21"/>
  <c r="Y284" i="21"/>
  <c r="Z235" i="21"/>
  <c r="AD44" i="21"/>
  <c r="AD301" i="21"/>
  <c r="Y307" i="21"/>
  <c r="AC309" i="21"/>
  <c r="Y309" i="21"/>
  <c r="AD300" i="21"/>
  <c r="AC296" i="21"/>
  <c r="AC307" i="21"/>
  <c r="R306" i="21"/>
  <c r="AD296" i="21"/>
  <c r="AD307" i="21"/>
  <c r="N306" i="21"/>
  <c r="AD92" i="21"/>
  <c r="AD284" i="21"/>
  <c r="L306" i="21"/>
  <c r="AA294" i="21"/>
  <c r="AA307" i="21"/>
  <c r="AD116" i="21"/>
  <c r="AA309" i="21"/>
  <c r="Y237" i="21"/>
  <c r="AD228" i="21"/>
  <c r="AD237" i="21"/>
  <c r="AD224" i="21"/>
  <c r="AD235" i="21"/>
  <c r="AB235" i="21"/>
  <c r="Y235" i="21"/>
  <c r="AD212" i="21"/>
  <c r="AD140" i="21"/>
  <c r="AD68" i="21"/>
  <c r="AD309" i="21"/>
  <c r="AX9" i="14"/>
  <c r="AX8" i="14"/>
  <c r="AY7" i="14"/>
  <c r="AX7" i="14"/>
  <c r="AY6" i="14"/>
  <c r="AX6" i="14"/>
  <c r="AY5" i="14"/>
  <c r="AX5" i="14"/>
  <c r="AX9" i="12"/>
  <c r="AX8" i="12"/>
  <c r="AY7" i="12"/>
  <c r="AX7" i="12"/>
  <c r="AY6" i="12"/>
  <c r="AX6" i="12"/>
  <c r="AY5" i="12"/>
  <c r="AX5" i="12"/>
  <c r="BD5" i="13"/>
  <c r="BV7" i="9"/>
  <c r="BD6" i="13"/>
  <c r="BV8" i="9"/>
  <c r="BD7" i="13"/>
  <c r="BV9" i="9"/>
  <c r="BD8" i="13"/>
  <c r="BV10" i="9"/>
  <c r="BD9" i="13"/>
  <c r="D146" i="16"/>
  <c r="BV11" i="9"/>
  <c r="D148" i="16"/>
  <c r="D153" i="16"/>
  <c r="L4" i="3"/>
  <c r="L5" i="3"/>
  <c r="L6" i="3"/>
  <c r="L7" i="3"/>
  <c r="L8" i="3"/>
  <c r="L9" i="3"/>
  <c r="L10" i="3"/>
  <c r="L11" i="3"/>
  <c r="L12" i="3"/>
  <c r="L13" i="3"/>
  <c r="G153" i="16"/>
  <c r="BC8" i="13"/>
  <c r="BU10" i="9"/>
  <c r="BC9" i="13"/>
  <c r="BC5" i="13"/>
  <c r="BC6" i="13"/>
  <c r="BU8" i="9"/>
  <c r="BC7" i="13"/>
  <c r="BU9" i="9"/>
  <c r="AJ19" i="13"/>
  <c r="AP19" i="9"/>
  <c r="AI19" i="13"/>
  <c r="AO19" i="9"/>
  <c r="AF19" i="13"/>
  <c r="AL19" i="9"/>
  <c r="AJ18" i="13"/>
  <c r="AP18" i="9"/>
  <c r="AI18" i="13"/>
  <c r="AO18" i="9"/>
  <c r="AF18" i="13"/>
  <c r="AL18" i="9"/>
  <c r="AJ17" i="13"/>
  <c r="AP17" i="9"/>
  <c r="AI17" i="13"/>
  <c r="AO17" i="9"/>
  <c r="AG17" i="13"/>
  <c r="AM17" i="9"/>
  <c r="AF17" i="13"/>
  <c r="AL17" i="9"/>
  <c r="AJ16" i="13"/>
  <c r="AP16" i="9"/>
  <c r="AI16" i="13"/>
  <c r="AO16" i="9"/>
  <c r="AG16" i="13"/>
  <c r="AM16" i="9"/>
  <c r="AF16" i="13"/>
  <c r="AL16" i="9"/>
  <c r="AJ15" i="13"/>
  <c r="AP15" i="9"/>
  <c r="AI15" i="13"/>
  <c r="AO15" i="9"/>
  <c r="AG15" i="13"/>
  <c r="AM15" i="9"/>
  <c r="AF15" i="13"/>
  <c r="AL15" i="9"/>
  <c r="AF14" i="13"/>
  <c r="AL14" i="9"/>
  <c r="AF13" i="13"/>
  <c r="AL13" i="9"/>
  <c r="W33" i="13"/>
  <c r="AA33" i="9"/>
  <c r="W32" i="13"/>
  <c r="AA32" i="9"/>
  <c r="W31" i="13"/>
  <c r="AA31" i="9"/>
  <c r="W30" i="13"/>
  <c r="AA30" i="9"/>
  <c r="W29" i="13"/>
  <c r="AA29" i="9"/>
  <c r="W28" i="13"/>
  <c r="AA28" i="9"/>
  <c r="W27" i="13"/>
  <c r="AA27" i="9"/>
  <c r="W26" i="13"/>
  <c r="AA26" i="9"/>
  <c r="W25" i="13"/>
  <c r="AA25" i="9"/>
  <c r="W24" i="13"/>
  <c r="AA24" i="9"/>
  <c r="X23" i="13"/>
  <c r="AB23" i="9"/>
  <c r="W23" i="13"/>
  <c r="AA23" i="9"/>
  <c r="X22" i="13"/>
  <c r="AB22" i="9"/>
  <c r="W22" i="13"/>
  <c r="AA22" i="9"/>
  <c r="X21" i="13"/>
  <c r="AB21" i="9"/>
  <c r="W21" i="13"/>
  <c r="AA21" i="9"/>
  <c r="X20" i="13"/>
  <c r="AB20" i="9"/>
  <c r="W20" i="13"/>
  <c r="AA20" i="9"/>
  <c r="X19" i="13"/>
  <c r="AB19" i="9"/>
  <c r="W19" i="13"/>
  <c r="AA19" i="9"/>
  <c r="X18" i="13"/>
  <c r="AB18" i="9"/>
  <c r="W18" i="13"/>
  <c r="AA18" i="9"/>
  <c r="X17" i="13"/>
  <c r="AB17" i="9"/>
  <c r="W17" i="13"/>
  <c r="AA17" i="9"/>
  <c r="X16" i="13"/>
  <c r="AB16" i="9"/>
  <c r="W16" i="13"/>
  <c r="AA16" i="9"/>
  <c r="X15" i="13"/>
  <c r="AB15" i="9"/>
  <c r="W15" i="13"/>
  <c r="AA15" i="9"/>
  <c r="X14" i="13"/>
  <c r="AB14" i="9"/>
  <c r="W14" i="13"/>
  <c r="AA14" i="9"/>
  <c r="W13" i="13"/>
  <c r="AA13" i="9"/>
  <c r="W12" i="13"/>
  <c r="AA12" i="9"/>
  <c r="W11" i="13"/>
  <c r="AA11" i="9"/>
  <c r="M33" i="13"/>
  <c r="O33" i="9"/>
  <c r="M32" i="13"/>
  <c r="O32" i="9"/>
  <c r="M31" i="13"/>
  <c r="O31" i="9"/>
  <c r="M30" i="13"/>
  <c r="O30" i="9"/>
  <c r="M29" i="13"/>
  <c r="O29" i="9"/>
  <c r="M28" i="13"/>
  <c r="O28" i="9"/>
  <c r="M27" i="13"/>
  <c r="O27" i="9"/>
  <c r="M26" i="13"/>
  <c r="O26" i="9"/>
  <c r="M25" i="13"/>
  <c r="O25" i="9"/>
  <c r="M24" i="13"/>
  <c r="O24" i="9"/>
  <c r="N23" i="13"/>
  <c r="P23" i="9"/>
  <c r="M23" i="13"/>
  <c r="O23" i="9"/>
  <c r="N22" i="13"/>
  <c r="P22" i="9"/>
  <c r="M22" i="13"/>
  <c r="O22" i="9"/>
  <c r="N21" i="13"/>
  <c r="P21" i="9"/>
  <c r="M21" i="13"/>
  <c r="O21" i="9"/>
  <c r="N20" i="13"/>
  <c r="P20" i="9"/>
  <c r="M20" i="13"/>
  <c r="O20" i="9"/>
  <c r="N19" i="13"/>
  <c r="P19" i="9"/>
  <c r="M19" i="13"/>
  <c r="O19" i="9"/>
  <c r="N18" i="13"/>
  <c r="P18" i="9"/>
  <c r="M18" i="13"/>
  <c r="O18" i="9"/>
  <c r="N17" i="13"/>
  <c r="P17" i="9"/>
  <c r="M17" i="13"/>
  <c r="O17" i="9"/>
  <c r="N16" i="13"/>
  <c r="P16" i="9"/>
  <c r="M16" i="13"/>
  <c r="O16" i="9"/>
  <c r="N15" i="13"/>
  <c r="P15" i="9"/>
  <c r="M15" i="13"/>
  <c r="O15" i="9"/>
  <c r="N14" i="13"/>
  <c r="P14" i="9"/>
  <c r="M14" i="13"/>
  <c r="O14" i="9"/>
  <c r="M13" i="13"/>
  <c r="O13" i="9"/>
  <c r="M12" i="13"/>
  <c r="O12" i="9"/>
  <c r="M11" i="13"/>
  <c r="O11" i="9"/>
  <c r="C25" i="13"/>
  <c r="C25" i="9"/>
  <c r="C26" i="13"/>
  <c r="C26" i="9"/>
  <c r="C27" i="13"/>
  <c r="C27" i="9"/>
  <c r="C28" i="13"/>
  <c r="C28" i="9"/>
  <c r="C29" i="13"/>
  <c r="C29" i="9"/>
  <c r="C30" i="13"/>
  <c r="C30" i="9"/>
  <c r="C31" i="13"/>
  <c r="C31" i="9"/>
  <c r="C32" i="13"/>
  <c r="C32" i="9"/>
  <c r="C33" i="13"/>
  <c r="C33" i="9"/>
  <c r="C34" i="13"/>
  <c r="C34" i="9"/>
  <c r="C16" i="13"/>
  <c r="C16" i="9"/>
  <c r="D16" i="13"/>
  <c r="D16" i="9"/>
  <c r="C17" i="13"/>
  <c r="C17" i="9"/>
  <c r="D17" i="13"/>
  <c r="D17" i="9"/>
  <c r="C18" i="13"/>
  <c r="C18" i="9"/>
  <c r="D18" i="13"/>
  <c r="D18" i="9"/>
  <c r="C19" i="13"/>
  <c r="C19" i="9"/>
  <c r="D19" i="13"/>
  <c r="D19" i="9"/>
  <c r="C20" i="13"/>
  <c r="C20" i="9"/>
  <c r="D20" i="13"/>
  <c r="D20" i="9"/>
  <c r="C21" i="13"/>
  <c r="C21" i="9"/>
  <c r="D21" i="13"/>
  <c r="D21" i="9"/>
  <c r="C22" i="13"/>
  <c r="C22" i="9"/>
  <c r="D22" i="13"/>
  <c r="D22" i="9"/>
  <c r="C23" i="13"/>
  <c r="C23" i="9"/>
  <c r="D23" i="13"/>
  <c r="D23" i="9"/>
  <c r="C24" i="13"/>
  <c r="C24" i="9"/>
  <c r="D24" i="13"/>
  <c r="D24" i="9"/>
  <c r="D14" i="13"/>
  <c r="D14" i="9"/>
  <c r="D15" i="13"/>
  <c r="D15" i="9"/>
  <c r="C11" i="13"/>
  <c r="C11" i="9"/>
  <c r="C12" i="13"/>
  <c r="C12" i="9"/>
  <c r="C13" i="13"/>
  <c r="C13" i="9"/>
  <c r="C14" i="13"/>
  <c r="C14" i="9"/>
  <c r="C15" i="13"/>
  <c r="C15" i="9"/>
  <c r="AX33" i="19"/>
  <c r="AW33" i="19"/>
  <c r="AT33" i="19"/>
  <c r="G34" i="19"/>
  <c r="AX11" i="19"/>
  <c r="D87" i="16"/>
  <c r="F34" i="19"/>
  <c r="AW11" i="19"/>
  <c r="C87" i="16"/>
  <c r="AX32" i="19"/>
  <c r="AW32" i="19"/>
  <c r="AT32" i="19"/>
  <c r="AA33" i="19"/>
  <c r="Z33" i="19"/>
  <c r="Q33" i="19"/>
  <c r="P33" i="19"/>
  <c r="G33" i="19"/>
  <c r="F33" i="19"/>
  <c r="AX31" i="19"/>
  <c r="AW31" i="19"/>
  <c r="AU31" i="19"/>
  <c r="AT31" i="19"/>
  <c r="AA32" i="19"/>
  <c r="Z32" i="19"/>
  <c r="Q32" i="19"/>
  <c r="P32" i="19"/>
  <c r="G32" i="19"/>
  <c r="F32" i="19"/>
  <c r="AX30" i="19"/>
  <c r="AW30" i="19"/>
  <c r="AU30" i="19"/>
  <c r="AT30" i="19"/>
  <c r="AA31" i="19"/>
  <c r="Z31" i="19"/>
  <c r="Q31" i="19"/>
  <c r="P31" i="19"/>
  <c r="G31" i="19"/>
  <c r="F31" i="19"/>
  <c r="AX29" i="19"/>
  <c r="AW29" i="19"/>
  <c r="AU29" i="19"/>
  <c r="AT29" i="19"/>
  <c r="AA30" i="19"/>
  <c r="Z30" i="19"/>
  <c r="Q30" i="19"/>
  <c r="P30" i="19"/>
  <c r="G30" i="19"/>
  <c r="F30" i="19"/>
  <c r="AT28" i="19"/>
  <c r="AA29" i="19"/>
  <c r="Z29" i="19"/>
  <c r="Q29" i="19"/>
  <c r="P29" i="19"/>
  <c r="G29" i="19"/>
  <c r="F29" i="19"/>
  <c r="AW10" i="19"/>
  <c r="AT27" i="19"/>
  <c r="AA28" i="19"/>
  <c r="Z28" i="19"/>
  <c r="Q28" i="19"/>
  <c r="P28" i="19"/>
  <c r="G28" i="19"/>
  <c r="F28" i="19"/>
  <c r="AA27" i="19"/>
  <c r="Z27" i="19"/>
  <c r="Q27" i="19"/>
  <c r="P27" i="19"/>
  <c r="G27" i="19"/>
  <c r="F27" i="19"/>
  <c r="AA26" i="19"/>
  <c r="Z26" i="19"/>
  <c r="Q26" i="19"/>
  <c r="P26" i="19"/>
  <c r="G26" i="19"/>
  <c r="F26" i="19"/>
  <c r="AA25" i="19"/>
  <c r="Z25" i="19"/>
  <c r="Q25" i="19"/>
  <c r="P25" i="19"/>
  <c r="G25" i="19"/>
  <c r="F25" i="19"/>
  <c r="AA24" i="19"/>
  <c r="Z24" i="19"/>
  <c r="Q24" i="19"/>
  <c r="P24" i="19"/>
  <c r="G24" i="19"/>
  <c r="AX9" i="19"/>
  <c r="F24" i="19"/>
  <c r="AA23" i="19"/>
  <c r="Z23" i="19"/>
  <c r="Q23" i="19"/>
  <c r="P23" i="19"/>
  <c r="G23" i="19"/>
  <c r="F23" i="19"/>
  <c r="AA22" i="19"/>
  <c r="Z22" i="19"/>
  <c r="Q22" i="19"/>
  <c r="P22" i="19"/>
  <c r="G22" i="19"/>
  <c r="F22" i="19"/>
  <c r="AJ21" i="19"/>
  <c r="AI21" i="19"/>
  <c r="AF21" i="19"/>
  <c r="AA21" i="19"/>
  <c r="Z21" i="19"/>
  <c r="Q21" i="19"/>
  <c r="P21" i="19"/>
  <c r="G21" i="19"/>
  <c r="F21" i="19"/>
  <c r="AA20" i="19"/>
  <c r="Z20" i="19"/>
  <c r="Q20" i="19"/>
  <c r="P20" i="19"/>
  <c r="G20" i="19"/>
  <c r="F20" i="19"/>
  <c r="AA19" i="19"/>
  <c r="Z19" i="19"/>
  <c r="Q19" i="19"/>
  <c r="P19" i="19"/>
  <c r="G19" i="19"/>
  <c r="AX8" i="19"/>
  <c r="F19" i="19"/>
  <c r="AW8" i="19"/>
  <c r="AA18" i="19"/>
  <c r="Z18" i="19"/>
  <c r="Q18" i="19"/>
  <c r="P18" i="19"/>
  <c r="G18" i="19"/>
  <c r="F18" i="19"/>
  <c r="AA17" i="19"/>
  <c r="Z17" i="19"/>
  <c r="Q17" i="19"/>
  <c r="P17" i="19"/>
  <c r="G17" i="19"/>
  <c r="F17" i="19"/>
  <c r="AA16" i="19"/>
  <c r="Z16" i="19"/>
  <c r="Q16" i="19"/>
  <c r="P16" i="19"/>
  <c r="G16" i="19"/>
  <c r="F16" i="19"/>
  <c r="AA15" i="19"/>
  <c r="Z15" i="19"/>
  <c r="Q15" i="19"/>
  <c r="P15" i="19"/>
  <c r="G15" i="19"/>
  <c r="F15" i="19"/>
  <c r="B15" i="19"/>
  <c r="V14" i="19"/>
  <c r="L14" i="19"/>
  <c r="B14" i="19"/>
  <c r="V13" i="19"/>
  <c r="L13" i="19"/>
  <c r="B13" i="19"/>
  <c r="AT11" i="19"/>
  <c r="V12" i="19"/>
  <c r="L12" i="19"/>
  <c r="B12" i="19"/>
  <c r="AX10" i="19"/>
  <c r="AT10" i="19"/>
  <c r="V11" i="19"/>
  <c r="L11" i="19"/>
  <c r="B11" i="19"/>
  <c r="AW9" i="19"/>
  <c r="AU9" i="19"/>
  <c r="AT9" i="19"/>
  <c r="AJ10" i="19"/>
  <c r="AI10" i="19"/>
  <c r="AF10" i="19"/>
  <c r="V10" i="19"/>
  <c r="L10" i="19"/>
  <c r="B10" i="19"/>
  <c r="BA9" i="19"/>
  <c r="AU8" i="19"/>
  <c r="AT8" i="19"/>
  <c r="AJ9" i="19"/>
  <c r="AX19" i="19"/>
  <c r="AI9" i="19"/>
  <c r="AW19" i="19"/>
  <c r="AF9" i="19"/>
  <c r="AT19" i="19"/>
  <c r="V9" i="19"/>
  <c r="L9" i="19"/>
  <c r="B9" i="19"/>
  <c r="BA8" i="19"/>
  <c r="AU7" i="19"/>
  <c r="AV7" i="19"/>
  <c r="AT7" i="19"/>
  <c r="AJ8" i="19"/>
  <c r="AX18" i="19"/>
  <c r="AI8" i="19"/>
  <c r="AW18" i="19"/>
  <c r="AG8" i="19"/>
  <c r="AU18" i="19"/>
  <c r="AF8" i="19"/>
  <c r="AT18" i="19"/>
  <c r="V8" i="19"/>
  <c r="L8" i="19"/>
  <c r="B8" i="19"/>
  <c r="BB7" i="19"/>
  <c r="BA7" i="19"/>
  <c r="AJ7" i="19"/>
  <c r="AX17" i="19"/>
  <c r="AI7" i="19"/>
  <c r="AW17" i="19"/>
  <c r="AG7" i="19"/>
  <c r="AU17" i="19"/>
  <c r="AF7" i="19"/>
  <c r="AT17" i="19"/>
  <c r="V7" i="19"/>
  <c r="L7" i="19"/>
  <c r="B7" i="19"/>
  <c r="BB6" i="19"/>
  <c r="BA6" i="19"/>
  <c r="AJ6" i="19"/>
  <c r="AX16" i="19"/>
  <c r="AI6" i="19"/>
  <c r="AW16" i="19"/>
  <c r="AG6" i="19"/>
  <c r="C36" i="16"/>
  <c r="AF6" i="19"/>
  <c r="AT16" i="19"/>
  <c r="V6" i="19"/>
  <c r="L6" i="19"/>
  <c r="B6" i="19"/>
  <c r="BB5" i="19"/>
  <c r="BA5" i="19"/>
  <c r="AF5" i="19"/>
  <c r="AT15" i="19"/>
  <c r="V5" i="19"/>
  <c r="L5" i="19"/>
  <c r="B5" i="19"/>
  <c r="AF4" i="19"/>
  <c r="V4" i="19"/>
  <c r="L4" i="19"/>
  <c r="B4" i="19"/>
  <c r="AT6" i="19"/>
  <c r="AX33" i="18"/>
  <c r="AW33" i="18"/>
  <c r="AT33" i="18"/>
  <c r="G34" i="18"/>
  <c r="AX11" i="18"/>
  <c r="D89" i="16"/>
  <c r="F34" i="18"/>
  <c r="AW11" i="18"/>
  <c r="C89" i="16"/>
  <c r="AX32" i="18"/>
  <c r="AW32" i="18"/>
  <c r="AT32" i="18"/>
  <c r="AA33" i="18"/>
  <c r="Z33" i="18"/>
  <c r="Q33" i="18"/>
  <c r="P33" i="18"/>
  <c r="G33" i="18"/>
  <c r="F33" i="18"/>
  <c r="AX31" i="18"/>
  <c r="AW31" i="18"/>
  <c r="AU31" i="18"/>
  <c r="AT31" i="18"/>
  <c r="AA32" i="18"/>
  <c r="Z32" i="18"/>
  <c r="Q32" i="18"/>
  <c r="P32" i="18"/>
  <c r="G32" i="18"/>
  <c r="F32" i="18"/>
  <c r="AX30" i="18"/>
  <c r="AW30" i="18"/>
  <c r="AU30" i="18"/>
  <c r="AT30" i="18"/>
  <c r="AA31" i="18"/>
  <c r="Z31" i="18"/>
  <c r="Q31" i="18"/>
  <c r="P31" i="18"/>
  <c r="G31" i="18"/>
  <c r="F31" i="18"/>
  <c r="AX29" i="18"/>
  <c r="AW29" i="18"/>
  <c r="AU29" i="18"/>
  <c r="AT29" i="18"/>
  <c r="AA30" i="18"/>
  <c r="Z30" i="18"/>
  <c r="Q30" i="18"/>
  <c r="P30" i="18"/>
  <c r="G30" i="18"/>
  <c r="F30" i="18"/>
  <c r="AT28" i="18"/>
  <c r="AA29" i="18"/>
  <c r="Z29" i="18"/>
  <c r="Q29" i="18"/>
  <c r="P29" i="18"/>
  <c r="G29" i="18"/>
  <c r="AX10" i="18"/>
  <c r="F29" i="18"/>
  <c r="AW10" i="18"/>
  <c r="AT27" i="18"/>
  <c r="AA28" i="18"/>
  <c r="Z28" i="18"/>
  <c r="Q28" i="18"/>
  <c r="P28" i="18"/>
  <c r="G28" i="18"/>
  <c r="F28" i="18"/>
  <c r="AA27" i="18"/>
  <c r="Z27" i="18"/>
  <c r="Q27" i="18"/>
  <c r="P27" i="18"/>
  <c r="G27" i="18"/>
  <c r="F27" i="18"/>
  <c r="AA26" i="18"/>
  <c r="Z26" i="18"/>
  <c r="Q26" i="18"/>
  <c r="P26" i="18"/>
  <c r="G26" i="18"/>
  <c r="F26" i="18"/>
  <c r="AA25" i="18"/>
  <c r="Z25" i="18"/>
  <c r="Q25" i="18"/>
  <c r="P25" i="18"/>
  <c r="G25" i="18"/>
  <c r="F25" i="18"/>
  <c r="AA24" i="18"/>
  <c r="Z24" i="18"/>
  <c r="Q24" i="18"/>
  <c r="P24" i="18"/>
  <c r="G24" i="18"/>
  <c r="AX9" i="18"/>
  <c r="F24" i="18"/>
  <c r="AW9" i="18"/>
  <c r="AA23" i="18"/>
  <c r="Z23" i="18"/>
  <c r="Q23" i="18"/>
  <c r="P23" i="18"/>
  <c r="G23" i="18"/>
  <c r="F23" i="18"/>
  <c r="AA22" i="18"/>
  <c r="Z22" i="18"/>
  <c r="Q22" i="18"/>
  <c r="P22" i="18"/>
  <c r="G22" i="18"/>
  <c r="F22" i="18"/>
  <c r="AJ21" i="18"/>
  <c r="AI21" i="18"/>
  <c r="AF21" i="18"/>
  <c r="AA21" i="18"/>
  <c r="Z21" i="18"/>
  <c r="Q21" i="18"/>
  <c r="P21" i="18"/>
  <c r="G21" i="18"/>
  <c r="F21" i="18"/>
  <c r="AA20" i="18"/>
  <c r="Z20" i="18"/>
  <c r="Q20" i="18"/>
  <c r="P20" i="18"/>
  <c r="G20" i="18"/>
  <c r="F20" i="18"/>
  <c r="AA19" i="18"/>
  <c r="Z19" i="18"/>
  <c r="Q19" i="18"/>
  <c r="P19" i="18"/>
  <c r="G19" i="18"/>
  <c r="AX8" i="18"/>
  <c r="F19" i="18"/>
  <c r="AW8" i="18"/>
  <c r="AA18" i="18"/>
  <c r="Z18" i="18"/>
  <c r="Q18" i="18"/>
  <c r="P18" i="18"/>
  <c r="G18" i="18"/>
  <c r="F18" i="18"/>
  <c r="AA17" i="18"/>
  <c r="Z17" i="18"/>
  <c r="Q17" i="18"/>
  <c r="P17" i="18"/>
  <c r="G17" i="18"/>
  <c r="F17" i="18"/>
  <c r="AA16" i="18"/>
  <c r="Z16" i="18"/>
  <c r="Q16" i="18"/>
  <c r="P16" i="18"/>
  <c r="G16" i="18"/>
  <c r="F16" i="18"/>
  <c r="AA15" i="18"/>
  <c r="Z15" i="18"/>
  <c r="Q15" i="18"/>
  <c r="P15" i="18"/>
  <c r="G15" i="18"/>
  <c r="F15" i="18"/>
  <c r="B15" i="18"/>
  <c r="V14" i="18"/>
  <c r="L14" i="18"/>
  <c r="B14" i="18"/>
  <c r="V13" i="18"/>
  <c r="L13" i="18"/>
  <c r="B13" i="18"/>
  <c r="AT11" i="18"/>
  <c r="V12" i="18"/>
  <c r="L12" i="18"/>
  <c r="B12" i="18"/>
  <c r="AT10" i="18"/>
  <c r="V11" i="18"/>
  <c r="L11" i="18"/>
  <c r="B11" i="18"/>
  <c r="BA9" i="18"/>
  <c r="AU9" i="18"/>
  <c r="AT9" i="18"/>
  <c r="AJ10" i="18"/>
  <c r="AI10" i="18"/>
  <c r="AF10" i="18"/>
  <c r="AT20" i="18"/>
  <c r="V10" i="18"/>
  <c r="L10" i="18"/>
  <c r="B10" i="18"/>
  <c r="BA8" i="18"/>
  <c r="AU8" i="18"/>
  <c r="AT8" i="18"/>
  <c r="AJ9" i="18"/>
  <c r="AX19" i="18"/>
  <c r="AI9" i="18"/>
  <c r="AW19" i="18"/>
  <c r="AF9" i="18"/>
  <c r="AT19" i="18"/>
  <c r="V9" i="18"/>
  <c r="L9" i="18"/>
  <c r="B9" i="18"/>
  <c r="BB7" i="18"/>
  <c r="BA7" i="18"/>
  <c r="AU7" i="18"/>
  <c r="AT7" i="18"/>
  <c r="AJ8" i="18"/>
  <c r="AX18" i="18"/>
  <c r="AI8" i="18"/>
  <c r="AW18" i="18"/>
  <c r="AG8" i="18"/>
  <c r="AU18" i="18"/>
  <c r="AF8" i="18"/>
  <c r="AT18" i="18"/>
  <c r="V8" i="18"/>
  <c r="L8" i="18"/>
  <c r="B8" i="18"/>
  <c r="BB6" i="18"/>
  <c r="BA6" i="18"/>
  <c r="AJ7" i="18"/>
  <c r="AX17" i="18"/>
  <c r="AI7" i="18"/>
  <c r="AW17" i="18"/>
  <c r="AG7" i="18"/>
  <c r="AU17" i="18"/>
  <c r="AF7" i="18"/>
  <c r="AT17" i="18"/>
  <c r="V7" i="18"/>
  <c r="L7" i="18"/>
  <c r="B7" i="18"/>
  <c r="BB5" i="18"/>
  <c r="BA5" i="18"/>
  <c r="AJ6" i="18"/>
  <c r="AX16" i="18"/>
  <c r="AI6" i="18"/>
  <c r="AW16" i="18"/>
  <c r="AG6" i="18"/>
  <c r="AF6" i="18"/>
  <c r="AT16" i="18"/>
  <c r="V6" i="18"/>
  <c r="L6" i="18"/>
  <c r="B6" i="18"/>
  <c r="AF5" i="18"/>
  <c r="AT15" i="18"/>
  <c r="V5" i="18"/>
  <c r="L5" i="18"/>
  <c r="B5" i="18"/>
  <c r="AF4" i="18"/>
  <c r="B38" i="16"/>
  <c r="V4" i="18"/>
  <c r="L4" i="18"/>
  <c r="B4" i="18"/>
  <c r="AT6" i="18"/>
  <c r="AX33" i="17"/>
  <c r="AW33" i="17"/>
  <c r="AT33" i="17"/>
  <c r="G34" i="17"/>
  <c r="AX11" i="17"/>
  <c r="D83" i="16"/>
  <c r="F34" i="17"/>
  <c r="AX32" i="17"/>
  <c r="AW32" i="17"/>
  <c r="AT32" i="17"/>
  <c r="AA33" i="17"/>
  <c r="Z33" i="17"/>
  <c r="Q33" i="17"/>
  <c r="P33" i="17"/>
  <c r="G33" i="17"/>
  <c r="F33" i="17"/>
  <c r="AX31" i="17"/>
  <c r="AW31" i="17"/>
  <c r="AU31" i="17"/>
  <c r="AT31" i="17"/>
  <c r="AA32" i="17"/>
  <c r="Z32" i="17"/>
  <c r="Q32" i="17"/>
  <c r="P32" i="17"/>
  <c r="G32" i="17"/>
  <c r="F32" i="17"/>
  <c r="AX30" i="17"/>
  <c r="AW30" i="17"/>
  <c r="AU30" i="17"/>
  <c r="AT30" i="17"/>
  <c r="AA31" i="17"/>
  <c r="Z31" i="17"/>
  <c r="Q31" i="17"/>
  <c r="P31" i="17"/>
  <c r="G31" i="17"/>
  <c r="F31" i="17"/>
  <c r="AX29" i="17"/>
  <c r="AW29" i="17"/>
  <c r="AU29" i="17"/>
  <c r="AT29" i="17"/>
  <c r="AA30" i="17"/>
  <c r="Z30" i="17"/>
  <c r="Q30" i="17"/>
  <c r="P30" i="17"/>
  <c r="G30" i="17"/>
  <c r="F30" i="17"/>
  <c r="AT28" i="17"/>
  <c r="AA29" i="17"/>
  <c r="Z29" i="17"/>
  <c r="Q29" i="17"/>
  <c r="P29" i="17"/>
  <c r="G29" i="17"/>
  <c r="F29" i="17"/>
  <c r="AW10" i="17"/>
  <c r="AT27" i="17"/>
  <c r="AA28" i="17"/>
  <c r="Z28" i="17"/>
  <c r="Q28" i="17"/>
  <c r="P28" i="17"/>
  <c r="G28" i="17"/>
  <c r="F28" i="17"/>
  <c r="AA27" i="17"/>
  <c r="Z27" i="17"/>
  <c r="Q27" i="17"/>
  <c r="P27" i="17"/>
  <c r="G27" i="17"/>
  <c r="F27" i="17"/>
  <c r="AA26" i="17"/>
  <c r="Z26" i="17"/>
  <c r="Q26" i="17"/>
  <c r="P26" i="17"/>
  <c r="G26" i="17"/>
  <c r="F26" i="17"/>
  <c r="AA25" i="17"/>
  <c r="Z25" i="17"/>
  <c r="Q25" i="17"/>
  <c r="P25" i="17"/>
  <c r="G25" i="17"/>
  <c r="F25" i="17"/>
  <c r="AA24" i="17"/>
  <c r="Z24" i="17"/>
  <c r="Q24" i="17"/>
  <c r="P24" i="17"/>
  <c r="G24" i="17"/>
  <c r="F24" i="17"/>
  <c r="AW9" i="17"/>
  <c r="AA23" i="17"/>
  <c r="Z23" i="17"/>
  <c r="Q23" i="17"/>
  <c r="P23" i="17"/>
  <c r="G23" i="17"/>
  <c r="F23" i="17"/>
  <c r="AA22" i="17"/>
  <c r="Z22" i="17"/>
  <c r="Q22" i="17"/>
  <c r="P22" i="17"/>
  <c r="G22" i="17"/>
  <c r="F22" i="17"/>
  <c r="AJ21" i="17"/>
  <c r="AI21" i="17"/>
  <c r="AF21" i="17"/>
  <c r="AA21" i="17"/>
  <c r="Z21" i="17"/>
  <c r="Q21" i="17"/>
  <c r="P21" i="17"/>
  <c r="G21" i="17"/>
  <c r="F21" i="17"/>
  <c r="AA20" i="17"/>
  <c r="Z20" i="17"/>
  <c r="Q20" i="17"/>
  <c r="P20" i="17"/>
  <c r="G20" i="17"/>
  <c r="F20" i="17"/>
  <c r="AA19" i="17"/>
  <c r="Z19" i="17"/>
  <c r="Q19" i="17"/>
  <c r="P19" i="17"/>
  <c r="G19" i="17"/>
  <c r="AX8" i="17"/>
  <c r="F19" i="17"/>
  <c r="AW8" i="17"/>
  <c r="AA18" i="17"/>
  <c r="Z18" i="17"/>
  <c r="Q18" i="17"/>
  <c r="P18" i="17"/>
  <c r="G18" i="17"/>
  <c r="F18" i="17"/>
  <c r="AA17" i="17"/>
  <c r="Z17" i="17"/>
  <c r="Q17" i="17"/>
  <c r="P17" i="17"/>
  <c r="G17" i="17"/>
  <c r="F17" i="17"/>
  <c r="AA16" i="17"/>
  <c r="Z16" i="17"/>
  <c r="Q16" i="17"/>
  <c r="P16" i="17"/>
  <c r="G16" i="17"/>
  <c r="F16" i="17"/>
  <c r="AA15" i="17"/>
  <c r="Z15" i="17"/>
  <c r="Q15" i="17"/>
  <c r="P15" i="17"/>
  <c r="G15" i="17"/>
  <c r="F15" i="17"/>
  <c r="B15" i="17"/>
  <c r="V14" i="17"/>
  <c r="L14" i="17"/>
  <c r="B14" i="17"/>
  <c r="V13" i="17"/>
  <c r="L13" i="17"/>
  <c r="B13" i="17"/>
  <c r="AT11" i="17"/>
  <c r="V12" i="17"/>
  <c r="L12" i="17"/>
  <c r="B12" i="17"/>
  <c r="AT10" i="17"/>
  <c r="V11" i="17"/>
  <c r="L11" i="17"/>
  <c r="B11" i="17"/>
  <c r="AU9" i="17"/>
  <c r="AT9" i="17"/>
  <c r="AJ10" i="17"/>
  <c r="AI10" i="17"/>
  <c r="AF10" i="17"/>
  <c r="V10" i="17"/>
  <c r="L10" i="17"/>
  <c r="B10" i="17"/>
  <c r="BA9" i="17"/>
  <c r="AU8" i="17"/>
  <c r="AT8" i="17"/>
  <c r="AJ9" i="17"/>
  <c r="AX19" i="17"/>
  <c r="AI9" i="17"/>
  <c r="AW19" i="17"/>
  <c r="AF9" i="17"/>
  <c r="AT19" i="17"/>
  <c r="V9" i="17"/>
  <c r="L9" i="17"/>
  <c r="B9" i="17"/>
  <c r="BA8" i="17"/>
  <c r="AU7" i="17"/>
  <c r="AT7" i="17"/>
  <c r="AJ8" i="17"/>
  <c r="AX18" i="17"/>
  <c r="AI8" i="17"/>
  <c r="AW18" i="17"/>
  <c r="AG8" i="17"/>
  <c r="AU18" i="17"/>
  <c r="AF8" i="17"/>
  <c r="AT18" i="17"/>
  <c r="V8" i="17"/>
  <c r="L8" i="17"/>
  <c r="B8" i="17"/>
  <c r="BB7" i="17"/>
  <c r="BA7" i="17"/>
  <c r="AJ7" i="17"/>
  <c r="AX17" i="17"/>
  <c r="AI7" i="17"/>
  <c r="AW17" i="17"/>
  <c r="AG7" i="17"/>
  <c r="AU17" i="17"/>
  <c r="AF7" i="17"/>
  <c r="AT17" i="17"/>
  <c r="V7" i="17"/>
  <c r="L7" i="17"/>
  <c r="B7" i="17"/>
  <c r="BB6" i="17"/>
  <c r="BA6" i="17"/>
  <c r="AJ6" i="17"/>
  <c r="AX16" i="17"/>
  <c r="AI6" i="17"/>
  <c r="AW16" i="17"/>
  <c r="AG6" i="17"/>
  <c r="AF6" i="17"/>
  <c r="AT16" i="17"/>
  <c r="V6" i="17"/>
  <c r="L6" i="17"/>
  <c r="B6" i="17"/>
  <c r="BB5" i="17"/>
  <c r="BA5" i="17"/>
  <c r="AF5" i="17"/>
  <c r="AT15" i="17"/>
  <c r="V5" i="17"/>
  <c r="L5" i="17"/>
  <c r="B5" i="17"/>
  <c r="AF4" i="17"/>
  <c r="B32" i="16"/>
  <c r="V4" i="17"/>
  <c r="L4" i="17"/>
  <c r="B4" i="17"/>
  <c r="AT6" i="17"/>
  <c r="AA15" i="14"/>
  <c r="AA16" i="14"/>
  <c r="AA17" i="14"/>
  <c r="AA18" i="14"/>
  <c r="AA19" i="14"/>
  <c r="AA20" i="14"/>
  <c r="AA21" i="14"/>
  <c r="AA22" i="14"/>
  <c r="AA23" i="14"/>
  <c r="AA24" i="14"/>
  <c r="AA25" i="14"/>
  <c r="AA26" i="14"/>
  <c r="AA27" i="14"/>
  <c r="AA28" i="14"/>
  <c r="AA29" i="14"/>
  <c r="AA30" i="14"/>
  <c r="AA31" i="14"/>
  <c r="AA32" i="14"/>
  <c r="AA33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G15" i="14"/>
  <c r="G16" i="14"/>
  <c r="G17" i="14"/>
  <c r="G18" i="14"/>
  <c r="G19" i="14"/>
  <c r="AU9" i="14"/>
  <c r="G20" i="14"/>
  <c r="G21" i="14"/>
  <c r="G22" i="14"/>
  <c r="G23" i="14"/>
  <c r="G24" i="14"/>
  <c r="AU10" i="14"/>
  <c r="G25" i="14"/>
  <c r="G26" i="14"/>
  <c r="G27" i="14"/>
  <c r="G28" i="14"/>
  <c r="G29" i="14"/>
  <c r="AU11" i="14"/>
  <c r="G30" i="14"/>
  <c r="G31" i="14"/>
  <c r="G32" i="14"/>
  <c r="G33" i="14"/>
  <c r="G34" i="14"/>
  <c r="AU12" i="14"/>
  <c r="D97" i="16"/>
  <c r="AU30" i="14"/>
  <c r="AU31" i="14"/>
  <c r="AU32" i="14"/>
  <c r="AU33" i="14"/>
  <c r="AU34" i="14"/>
  <c r="AI6" i="14"/>
  <c r="AU17" i="14"/>
  <c r="AI7" i="14"/>
  <c r="AU18" i="14"/>
  <c r="AI8" i="14"/>
  <c r="AU19" i="14"/>
  <c r="AI9" i="14"/>
  <c r="AU20" i="14"/>
  <c r="AI10" i="14"/>
  <c r="AU21" i="14"/>
  <c r="D124" i="16"/>
  <c r="AI21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15" i="14"/>
  <c r="AA15" i="12"/>
  <c r="AA16" i="12"/>
  <c r="AA17" i="12"/>
  <c r="AA18" i="12"/>
  <c r="AA19" i="12"/>
  <c r="AA20" i="12"/>
  <c r="AA21" i="12"/>
  <c r="AA22" i="12"/>
  <c r="AA23" i="12"/>
  <c r="AA24" i="12"/>
  <c r="AA25" i="12"/>
  <c r="AA26" i="12"/>
  <c r="AA27" i="12"/>
  <c r="AA28" i="12"/>
  <c r="AA29" i="12"/>
  <c r="AA30" i="12"/>
  <c r="AA31" i="12"/>
  <c r="AA32" i="12"/>
  <c r="AA33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AU11" i="12"/>
  <c r="G30" i="12"/>
  <c r="G31" i="12"/>
  <c r="G32" i="12"/>
  <c r="G33" i="12"/>
  <c r="G34" i="12"/>
  <c r="AU12" i="12"/>
  <c r="D96" i="16"/>
  <c r="AU9" i="12"/>
  <c r="AU10" i="12"/>
  <c r="AU30" i="12"/>
  <c r="AU31" i="12"/>
  <c r="AU32" i="12"/>
  <c r="AU33" i="12"/>
  <c r="AU34" i="12"/>
  <c r="AI6" i="12"/>
  <c r="AU17" i="12"/>
  <c r="AI7" i="12"/>
  <c r="AU18" i="12"/>
  <c r="AI8" i="12"/>
  <c r="AU19" i="12"/>
  <c r="AI9" i="12"/>
  <c r="AU20" i="12"/>
  <c r="AI10" i="12"/>
  <c r="AI41" i="12"/>
  <c r="AI21" i="12"/>
  <c r="P15" i="12"/>
  <c r="AW7" i="18"/>
  <c r="AX7" i="18"/>
  <c r="AV7" i="18"/>
  <c r="AT23" i="18"/>
  <c r="AT24" i="18"/>
  <c r="AT14" i="18"/>
  <c r="AV22" i="18"/>
  <c r="AT14" i="19"/>
  <c r="AT22" i="19"/>
  <c r="AW7" i="19"/>
  <c r="AX7" i="19"/>
  <c r="AX22" i="19"/>
  <c r="AV22" i="19"/>
  <c r="B36" i="16"/>
  <c r="D36" i="16"/>
  <c r="E36" i="16"/>
  <c r="AJ41" i="19"/>
  <c r="AW7" i="17"/>
  <c r="AV7" i="17"/>
  <c r="AT14" i="17"/>
  <c r="AV22" i="17"/>
  <c r="AI41" i="14"/>
  <c r="B89" i="16"/>
  <c r="AI41" i="18"/>
  <c r="AJ41" i="18"/>
  <c r="AU16" i="18"/>
  <c r="C38" i="16"/>
  <c r="AF41" i="19"/>
  <c r="AT20" i="19"/>
  <c r="AT23" i="19"/>
  <c r="AT24" i="19"/>
  <c r="AI41" i="19"/>
  <c r="AU16" i="19"/>
  <c r="AU22" i="19"/>
  <c r="B114" i="16"/>
  <c r="AX7" i="17"/>
  <c r="B83" i="16"/>
  <c r="AI41" i="17"/>
  <c r="AJ41" i="17"/>
  <c r="AF41" i="17"/>
  <c r="AU16" i="17"/>
  <c r="AU22" i="17"/>
  <c r="C32" i="16"/>
  <c r="AT20" i="17"/>
  <c r="AT23" i="17"/>
  <c r="AT24" i="17"/>
  <c r="AW20" i="17"/>
  <c r="AX10" i="17"/>
  <c r="AX9" i="17"/>
  <c r="AW11" i="17"/>
  <c r="C83" i="16"/>
  <c r="BU7" i="9"/>
  <c r="B148" i="16"/>
  <c r="B153" i="16"/>
  <c r="J153" i="16"/>
  <c r="B146" i="16"/>
  <c r="BU11" i="9"/>
  <c r="C148" i="16"/>
  <c r="C153" i="16"/>
  <c r="C146" i="16"/>
  <c r="AW22" i="19"/>
  <c r="AW20" i="19"/>
  <c r="AW23" i="19"/>
  <c r="AW24" i="19"/>
  <c r="AX20" i="19"/>
  <c r="AX23" i="19"/>
  <c r="AX24" i="19"/>
  <c r="AF41" i="18"/>
  <c r="AW20" i="18"/>
  <c r="AW23" i="18"/>
  <c r="AW24" i="18"/>
  <c r="AX20" i="18"/>
  <c r="AX23" i="18"/>
  <c r="AX24" i="18"/>
  <c r="AX20" i="17"/>
  <c r="AX23" i="17"/>
  <c r="AX24" i="17"/>
  <c r="AU25" i="14"/>
  <c r="AU24" i="14"/>
  <c r="AU24" i="12"/>
  <c r="AU21" i="12"/>
  <c r="D123" i="16"/>
  <c r="AT34" i="14"/>
  <c r="AR34" i="14"/>
  <c r="F34" i="14"/>
  <c r="AT12" i="14"/>
  <c r="C97" i="16"/>
  <c r="AT33" i="14"/>
  <c r="AR33" i="14"/>
  <c r="Z33" i="14"/>
  <c r="F33" i="14"/>
  <c r="AT32" i="14"/>
  <c r="AS32" i="14"/>
  <c r="AR32" i="14"/>
  <c r="Z32" i="14"/>
  <c r="F32" i="14"/>
  <c r="AT31" i="14"/>
  <c r="AS31" i="14"/>
  <c r="AR31" i="14"/>
  <c r="Z31" i="14"/>
  <c r="F31" i="14"/>
  <c r="AT30" i="14"/>
  <c r="AS30" i="14"/>
  <c r="AR30" i="14"/>
  <c r="Z30" i="14"/>
  <c r="F30" i="14"/>
  <c r="AR29" i="14"/>
  <c r="Z29" i="14"/>
  <c r="F29" i="14"/>
  <c r="AT11" i="14"/>
  <c r="AR28" i="14"/>
  <c r="Z28" i="14"/>
  <c r="F28" i="14"/>
  <c r="Z27" i="14"/>
  <c r="F27" i="14"/>
  <c r="Z26" i="14"/>
  <c r="F26" i="14"/>
  <c r="Z25" i="14"/>
  <c r="F25" i="14"/>
  <c r="Z24" i="14"/>
  <c r="F24" i="14"/>
  <c r="AT10" i="14"/>
  <c r="Z23" i="14"/>
  <c r="F23" i="14"/>
  <c r="Z22" i="14"/>
  <c r="F22" i="14"/>
  <c r="AH21" i="14"/>
  <c r="AF21" i="14"/>
  <c r="Z21" i="14"/>
  <c r="F21" i="14"/>
  <c r="Z20" i="14"/>
  <c r="F20" i="14"/>
  <c r="Z19" i="14"/>
  <c r="F19" i="14"/>
  <c r="AT9" i="14"/>
  <c r="Z18" i="14"/>
  <c r="F18" i="14"/>
  <c r="Z17" i="14"/>
  <c r="F17" i="14"/>
  <c r="Z16" i="14"/>
  <c r="F16" i="14"/>
  <c r="Z15" i="14"/>
  <c r="F15" i="14"/>
  <c r="B15" i="14"/>
  <c r="V14" i="14"/>
  <c r="L14" i="14"/>
  <c r="B14" i="14"/>
  <c r="V13" i="14"/>
  <c r="L13" i="14"/>
  <c r="B13" i="14"/>
  <c r="AR12" i="14"/>
  <c r="V12" i="14"/>
  <c r="L12" i="14"/>
  <c r="B12" i="14"/>
  <c r="AR11" i="14"/>
  <c r="V11" i="14"/>
  <c r="L11" i="14"/>
  <c r="B11" i="14"/>
  <c r="AS10" i="14"/>
  <c r="AR10" i="14"/>
  <c r="AH10" i="14"/>
  <c r="AF10" i="14"/>
  <c r="V10" i="14"/>
  <c r="L10" i="14"/>
  <c r="B10" i="14"/>
  <c r="AS9" i="14"/>
  <c r="AR9" i="14"/>
  <c r="AH9" i="14"/>
  <c r="AT20" i="14"/>
  <c r="AF9" i="14"/>
  <c r="AR20" i="14"/>
  <c r="V9" i="14"/>
  <c r="L9" i="14"/>
  <c r="B9" i="14"/>
  <c r="AS8" i="14"/>
  <c r="AT8" i="14"/>
  <c r="AR8" i="14"/>
  <c r="AH8" i="14"/>
  <c r="AT19" i="14"/>
  <c r="AG8" i="14"/>
  <c r="AS19" i="14"/>
  <c r="AF8" i="14"/>
  <c r="AR19" i="14"/>
  <c r="V8" i="14"/>
  <c r="L8" i="14"/>
  <c r="B8" i="14"/>
  <c r="AH7" i="14"/>
  <c r="AT18" i="14"/>
  <c r="AG7" i="14"/>
  <c r="AS18" i="14"/>
  <c r="AF7" i="14"/>
  <c r="AR18" i="14"/>
  <c r="V7" i="14"/>
  <c r="L7" i="14"/>
  <c r="B7" i="14"/>
  <c r="AH6" i="14"/>
  <c r="AT17" i="14"/>
  <c r="AG6" i="14"/>
  <c r="AF6" i="14"/>
  <c r="AR17" i="14"/>
  <c r="V6" i="14"/>
  <c r="L6" i="14"/>
  <c r="B6" i="14"/>
  <c r="AF5" i="14"/>
  <c r="AR16" i="14"/>
  <c r="V5" i="14"/>
  <c r="L5" i="14"/>
  <c r="B5" i="14"/>
  <c r="AF4" i="14"/>
  <c r="V4" i="14"/>
  <c r="L4" i="14"/>
  <c r="B4" i="14"/>
  <c r="AR6" i="14"/>
  <c r="AT34" i="12"/>
  <c r="AR34" i="12"/>
  <c r="F34" i="12"/>
  <c r="AT12" i="12"/>
  <c r="C96" i="16"/>
  <c r="AT33" i="12"/>
  <c r="AR33" i="12"/>
  <c r="Z33" i="12"/>
  <c r="P33" i="12"/>
  <c r="F33" i="12"/>
  <c r="AT32" i="12"/>
  <c r="AS32" i="12"/>
  <c r="AR32" i="12"/>
  <c r="Z32" i="12"/>
  <c r="P32" i="12"/>
  <c r="F32" i="12"/>
  <c r="AT31" i="12"/>
  <c r="AS31" i="12"/>
  <c r="AR31" i="12"/>
  <c r="Z31" i="12"/>
  <c r="P31" i="12"/>
  <c r="F31" i="12"/>
  <c r="AT30" i="12"/>
  <c r="AS30" i="12"/>
  <c r="AR30" i="12"/>
  <c r="Z30" i="12"/>
  <c r="P30" i="12"/>
  <c r="F30" i="12"/>
  <c r="AR29" i="12"/>
  <c r="Z29" i="12"/>
  <c r="P29" i="12"/>
  <c r="F29" i="12"/>
  <c r="AT11" i="12"/>
  <c r="AR28" i="12"/>
  <c r="Z28" i="12"/>
  <c r="P28" i="12"/>
  <c r="F28" i="12"/>
  <c r="Z27" i="12"/>
  <c r="P27" i="12"/>
  <c r="F27" i="12"/>
  <c r="Z26" i="12"/>
  <c r="P26" i="12"/>
  <c r="F26" i="12"/>
  <c r="Z25" i="12"/>
  <c r="P25" i="12"/>
  <c r="F25" i="12"/>
  <c r="Z24" i="12"/>
  <c r="P24" i="12"/>
  <c r="F24" i="12"/>
  <c r="AT10" i="12"/>
  <c r="Z23" i="12"/>
  <c r="P23" i="12"/>
  <c r="F23" i="12"/>
  <c r="Z22" i="12"/>
  <c r="P22" i="12"/>
  <c r="F22" i="12"/>
  <c r="AH21" i="12"/>
  <c r="AF21" i="12"/>
  <c r="Z21" i="12"/>
  <c r="P21" i="12"/>
  <c r="F21" i="12"/>
  <c r="Z20" i="12"/>
  <c r="P20" i="12"/>
  <c r="F20" i="12"/>
  <c r="Z19" i="12"/>
  <c r="P19" i="12"/>
  <c r="F19" i="12"/>
  <c r="AT9" i="12"/>
  <c r="Z18" i="12"/>
  <c r="P18" i="12"/>
  <c r="F18" i="12"/>
  <c r="Z17" i="12"/>
  <c r="P17" i="12"/>
  <c r="F17" i="12"/>
  <c r="Z16" i="12"/>
  <c r="P16" i="12"/>
  <c r="F16" i="12"/>
  <c r="Z15" i="12"/>
  <c r="F15" i="12"/>
  <c r="B15" i="12"/>
  <c r="V14" i="12"/>
  <c r="L14" i="12"/>
  <c r="B14" i="12"/>
  <c r="V13" i="12"/>
  <c r="L13" i="12"/>
  <c r="B13" i="12"/>
  <c r="AR12" i="12"/>
  <c r="V12" i="12"/>
  <c r="L12" i="12"/>
  <c r="B12" i="12"/>
  <c r="AR11" i="12"/>
  <c r="V11" i="12"/>
  <c r="L11" i="12"/>
  <c r="B11" i="12"/>
  <c r="AS10" i="12"/>
  <c r="AR10" i="12"/>
  <c r="AH10" i="12"/>
  <c r="AF10" i="12"/>
  <c r="AR21" i="12"/>
  <c r="V10" i="12"/>
  <c r="L10" i="12"/>
  <c r="B10" i="12"/>
  <c r="AS9" i="12"/>
  <c r="AR9" i="12"/>
  <c r="AH9" i="12"/>
  <c r="AT20" i="12"/>
  <c r="AF9" i="12"/>
  <c r="AR20" i="12"/>
  <c r="V9" i="12"/>
  <c r="L9" i="12"/>
  <c r="B9" i="12"/>
  <c r="AS8" i="12"/>
  <c r="AT8" i="12"/>
  <c r="AR8" i="12"/>
  <c r="AH8" i="12"/>
  <c r="AT19" i="12"/>
  <c r="AG8" i="12"/>
  <c r="AS19" i="12"/>
  <c r="AF8" i="12"/>
  <c r="AR19" i="12"/>
  <c r="V8" i="12"/>
  <c r="L8" i="12"/>
  <c r="B8" i="12"/>
  <c r="AH7" i="12"/>
  <c r="AT18" i="12"/>
  <c r="AG7" i="12"/>
  <c r="AS18" i="12"/>
  <c r="AF7" i="12"/>
  <c r="AR18" i="12"/>
  <c r="V7" i="12"/>
  <c r="L7" i="12"/>
  <c r="B7" i="12"/>
  <c r="AH6" i="12"/>
  <c r="AT17" i="12"/>
  <c r="AG6" i="12"/>
  <c r="AF6" i="12"/>
  <c r="AR17" i="12"/>
  <c r="V6" i="12"/>
  <c r="L6" i="12"/>
  <c r="B6" i="12"/>
  <c r="AF5" i="12"/>
  <c r="AR16" i="12"/>
  <c r="V5" i="12"/>
  <c r="L5" i="12"/>
  <c r="B5" i="12"/>
  <c r="AF4" i="12"/>
  <c r="V4" i="12"/>
  <c r="L4" i="12"/>
  <c r="B4" i="12"/>
  <c r="AR6" i="12"/>
  <c r="AT22" i="18"/>
  <c r="AU22" i="18"/>
  <c r="AX22" i="18"/>
  <c r="AW22" i="18"/>
  <c r="B87" i="16"/>
  <c r="AT22" i="17"/>
  <c r="AX22" i="17"/>
  <c r="C110" i="16"/>
  <c r="AW23" i="17"/>
  <c r="AW24" i="17"/>
  <c r="AW22" i="17"/>
  <c r="AR15" i="14"/>
  <c r="AU23" i="14"/>
  <c r="B46" i="16"/>
  <c r="AS17" i="14"/>
  <c r="C46" i="16"/>
  <c r="B97" i="16"/>
  <c r="AU8" i="14"/>
  <c r="AR15" i="12"/>
  <c r="AU23" i="12"/>
  <c r="B45" i="16"/>
  <c r="AS17" i="12"/>
  <c r="AS24" i="12"/>
  <c r="C45" i="16"/>
  <c r="B96" i="16"/>
  <c r="AU8" i="12"/>
  <c r="AU25" i="12"/>
  <c r="D116" i="16"/>
  <c r="C116" i="16"/>
  <c r="B116" i="16"/>
  <c r="D38" i="16"/>
  <c r="E38" i="16"/>
  <c r="D114" i="16"/>
  <c r="C114" i="16"/>
  <c r="D110" i="16"/>
  <c r="B110" i="16"/>
  <c r="D32" i="16"/>
  <c r="E32" i="16"/>
  <c r="I148" i="16"/>
  <c r="J148" i="16"/>
  <c r="M153" i="16"/>
  <c r="I153" i="16"/>
  <c r="F153" i="16"/>
  <c r="AS24" i="14"/>
  <c r="AF41" i="14"/>
  <c r="AH41" i="14"/>
  <c r="AR21" i="14"/>
  <c r="AR25" i="14"/>
  <c r="AR25" i="12"/>
  <c r="AF41" i="12"/>
  <c r="AH41" i="12"/>
  <c r="AR24" i="14"/>
  <c r="AS23" i="14"/>
  <c r="AT24" i="14"/>
  <c r="AT21" i="14"/>
  <c r="AT24" i="12"/>
  <c r="AR23" i="12"/>
  <c r="AR24" i="12"/>
  <c r="AT21" i="12"/>
  <c r="AP21" i="9"/>
  <c r="AJ21" i="13"/>
  <c r="AD20" i="11"/>
  <c r="AA20" i="11"/>
  <c r="AD33" i="11"/>
  <c r="AA33" i="11"/>
  <c r="AD32" i="11"/>
  <c r="AA32" i="11"/>
  <c r="AD31" i="11"/>
  <c r="AA31" i="11"/>
  <c r="AD30" i="11"/>
  <c r="AA30" i="11"/>
  <c r="AD29" i="11"/>
  <c r="AA29" i="11"/>
  <c r="AD28" i="11"/>
  <c r="AA28" i="11"/>
  <c r="AD27" i="11"/>
  <c r="AA27" i="11"/>
  <c r="AD26" i="11"/>
  <c r="AA26" i="11"/>
  <c r="AD25" i="11"/>
  <c r="AA25" i="11"/>
  <c r="AD24" i="11"/>
  <c r="AA24" i="11"/>
  <c r="AD23" i="11"/>
  <c r="AA23" i="11"/>
  <c r="AD22" i="11"/>
  <c r="AA22" i="11"/>
  <c r="AD21" i="11"/>
  <c r="AA21" i="11"/>
  <c r="AD19" i="11"/>
  <c r="AA19" i="11"/>
  <c r="AD18" i="11"/>
  <c r="AA18" i="11"/>
  <c r="AD17" i="11"/>
  <c r="AA17" i="11"/>
  <c r="AD16" i="11"/>
  <c r="AA16" i="11"/>
  <c r="AD15" i="11"/>
  <c r="AA15" i="11"/>
  <c r="AD14" i="11"/>
  <c r="AD13" i="11"/>
  <c r="AD12" i="11"/>
  <c r="AD11" i="11"/>
  <c r="AD10" i="11"/>
  <c r="AD9" i="11"/>
  <c r="AD8" i="11"/>
  <c r="AD7" i="11"/>
  <c r="AD6" i="11"/>
  <c r="AD5" i="11"/>
  <c r="AD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G15" i="11"/>
  <c r="G16" i="11"/>
  <c r="G17" i="11"/>
  <c r="G18" i="11"/>
  <c r="G19" i="11"/>
  <c r="AX8" i="11"/>
  <c r="G20" i="11"/>
  <c r="G21" i="11"/>
  <c r="G22" i="11"/>
  <c r="G23" i="11"/>
  <c r="G24" i="11"/>
  <c r="AX9" i="11"/>
  <c r="G25" i="11"/>
  <c r="G26" i="11"/>
  <c r="G27" i="11"/>
  <c r="G28" i="11"/>
  <c r="G29" i="11"/>
  <c r="AX10" i="11"/>
  <c r="G30" i="11"/>
  <c r="G31" i="11"/>
  <c r="G32" i="11"/>
  <c r="G33" i="11"/>
  <c r="G34" i="11"/>
  <c r="AJ21" i="11"/>
  <c r="AJ6" i="11"/>
  <c r="AX16" i="11"/>
  <c r="AJ7" i="11"/>
  <c r="AX17" i="11"/>
  <c r="AJ8" i="11"/>
  <c r="AX18" i="11"/>
  <c r="AJ9" i="11"/>
  <c r="AX19" i="11"/>
  <c r="AJ10" i="11"/>
  <c r="AX20" i="11"/>
  <c r="AX33" i="11"/>
  <c r="AX29" i="6"/>
  <c r="AX30" i="6"/>
  <c r="AX31" i="6"/>
  <c r="AX32" i="6"/>
  <c r="AX33" i="6"/>
  <c r="AJ21" i="6"/>
  <c r="AJ6" i="6"/>
  <c r="AX16" i="6"/>
  <c r="AJ7" i="6"/>
  <c r="AX17" i="6"/>
  <c r="AJ8" i="6"/>
  <c r="AX18" i="6"/>
  <c r="AJ9" i="6"/>
  <c r="AX19" i="6"/>
  <c r="AJ10" i="6"/>
  <c r="AJ41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G15" i="6"/>
  <c r="G16" i="6"/>
  <c r="G17" i="6"/>
  <c r="G18" i="6"/>
  <c r="G19" i="6"/>
  <c r="AX8" i="6"/>
  <c r="G20" i="6"/>
  <c r="G21" i="6"/>
  <c r="G22" i="6"/>
  <c r="G23" i="6"/>
  <c r="G24" i="6"/>
  <c r="AX9" i="6"/>
  <c r="G25" i="6"/>
  <c r="G26" i="6"/>
  <c r="G27" i="6"/>
  <c r="G28" i="6"/>
  <c r="G29" i="6"/>
  <c r="AX10" i="6"/>
  <c r="G30" i="6"/>
  <c r="G31" i="6"/>
  <c r="G32" i="6"/>
  <c r="G33" i="6"/>
  <c r="G34" i="6"/>
  <c r="AX11" i="6"/>
  <c r="D88" i="16"/>
  <c r="AJ10" i="4"/>
  <c r="AJ6" i="4"/>
  <c r="AJ41" i="4"/>
  <c r="AJ21" i="4"/>
  <c r="AJ7" i="4"/>
  <c r="AX17" i="4"/>
  <c r="AJ8" i="4"/>
  <c r="AX18" i="4"/>
  <c r="AJ9" i="4"/>
  <c r="AX19" i="4"/>
  <c r="AX20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AX11" i="4"/>
  <c r="D86" i="16"/>
  <c r="AX8" i="4"/>
  <c r="AX9" i="4"/>
  <c r="AX10" i="4"/>
  <c r="AX16" i="4"/>
  <c r="AX29" i="4"/>
  <c r="AX30" i="4"/>
  <c r="AX31" i="4"/>
  <c r="AX32" i="4"/>
  <c r="AX33" i="4"/>
  <c r="AJ21" i="2"/>
  <c r="AJ21" i="1"/>
  <c r="AJ21" i="3"/>
  <c r="AX29" i="3"/>
  <c r="AX30" i="3"/>
  <c r="AX31" i="3"/>
  <c r="AX32" i="3"/>
  <c r="AX33" i="3"/>
  <c r="AJ6" i="3"/>
  <c r="AX16" i="3"/>
  <c r="AJ7" i="3"/>
  <c r="AX17" i="3"/>
  <c r="AJ8" i="3"/>
  <c r="AX18" i="3"/>
  <c r="AJ9" i="3"/>
  <c r="AX19" i="3"/>
  <c r="AJ10" i="3"/>
  <c r="AJ41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G15" i="3"/>
  <c r="G16" i="3"/>
  <c r="G17" i="3"/>
  <c r="G18" i="3"/>
  <c r="G19" i="3"/>
  <c r="AX8" i="3"/>
  <c r="G20" i="3"/>
  <c r="G21" i="3"/>
  <c r="G22" i="3"/>
  <c r="G23" i="3"/>
  <c r="G24" i="3"/>
  <c r="AX9" i="3"/>
  <c r="G25" i="3"/>
  <c r="G26" i="3"/>
  <c r="G27" i="3"/>
  <c r="G28" i="3"/>
  <c r="G29" i="3"/>
  <c r="AX10" i="3"/>
  <c r="G30" i="3"/>
  <c r="G31" i="3"/>
  <c r="G32" i="3"/>
  <c r="G33" i="3"/>
  <c r="G34" i="3"/>
  <c r="AX11" i="3"/>
  <c r="D85" i="16"/>
  <c r="AX29" i="2"/>
  <c r="AX30" i="2"/>
  <c r="AX31" i="2"/>
  <c r="AX32" i="2"/>
  <c r="AX33" i="2"/>
  <c r="AJ6" i="2"/>
  <c r="AJ7" i="2"/>
  <c r="AJ8" i="2"/>
  <c r="AJ9" i="2"/>
  <c r="AJ10" i="2"/>
  <c r="AJ41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AX27" i="1"/>
  <c r="AX28" i="1"/>
  <c r="AX29" i="1"/>
  <c r="AX30" i="1"/>
  <c r="AX31" i="1"/>
  <c r="AJ7" i="1"/>
  <c r="AX16" i="1"/>
  <c r="AJ8" i="1"/>
  <c r="AX17" i="1"/>
  <c r="AJ9" i="1"/>
  <c r="AX18" i="1"/>
  <c r="AJ10" i="1"/>
  <c r="AX19" i="1"/>
  <c r="D108" i="16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AJ7" i="13"/>
  <c r="AX16" i="13"/>
  <c r="AJ41" i="11"/>
  <c r="AX23" i="11"/>
  <c r="AX24" i="11"/>
  <c r="D117" i="16"/>
  <c r="AX11" i="11"/>
  <c r="D90" i="16"/>
  <c r="AJ6" i="13"/>
  <c r="AJ8" i="13"/>
  <c r="AX17" i="13"/>
  <c r="AX20" i="6"/>
  <c r="AJ9" i="13"/>
  <c r="AX18" i="13"/>
  <c r="AX23" i="4"/>
  <c r="AX24" i="4"/>
  <c r="D113" i="16"/>
  <c r="AX20" i="3"/>
  <c r="B124" i="16"/>
  <c r="D46" i="16"/>
  <c r="E46" i="16"/>
  <c r="AT25" i="14"/>
  <c r="C124" i="16"/>
  <c r="AT23" i="14"/>
  <c r="AR23" i="14"/>
  <c r="AS23" i="12"/>
  <c r="AT23" i="12"/>
  <c r="AT25" i="12"/>
  <c r="C123" i="16"/>
  <c r="B123" i="16"/>
  <c r="D45" i="16"/>
  <c r="E45" i="16"/>
  <c r="AA30" i="13"/>
  <c r="AE30" i="9"/>
  <c r="AA26" i="13"/>
  <c r="AE26" i="9"/>
  <c r="AA22" i="13"/>
  <c r="AE22" i="9"/>
  <c r="AA18" i="13"/>
  <c r="AE18" i="9"/>
  <c r="AA31" i="13"/>
  <c r="AE31" i="9"/>
  <c r="AA27" i="13"/>
  <c r="AE27" i="9"/>
  <c r="AA23" i="13"/>
  <c r="AE23" i="9"/>
  <c r="AA19" i="13"/>
  <c r="AE19" i="9"/>
  <c r="AA15" i="13"/>
  <c r="AE15" i="9"/>
  <c r="Q30" i="13"/>
  <c r="S30" i="9"/>
  <c r="Q22" i="13"/>
  <c r="S22" i="9"/>
  <c r="AA29" i="13"/>
  <c r="AE29" i="9"/>
  <c r="Q33" i="13"/>
  <c r="S33" i="9"/>
  <c r="Q29" i="13"/>
  <c r="S29" i="9"/>
  <c r="Q25" i="13"/>
  <c r="S25" i="9"/>
  <c r="Q21" i="13"/>
  <c r="S21" i="9"/>
  <c r="Q17" i="13"/>
  <c r="S17" i="9"/>
  <c r="AA32" i="13"/>
  <c r="AA28" i="13"/>
  <c r="AE28" i="9"/>
  <c r="AA24" i="13"/>
  <c r="AE24" i="9"/>
  <c r="AA20" i="13"/>
  <c r="AE20" i="9"/>
  <c r="AA16" i="13"/>
  <c r="AE16" i="9"/>
  <c r="Q26" i="13"/>
  <c r="S26" i="9"/>
  <c r="Q18" i="13"/>
  <c r="S18" i="9"/>
  <c r="AA33" i="13"/>
  <c r="AE33" i="9"/>
  <c r="AA25" i="13"/>
  <c r="AE25" i="9"/>
  <c r="AA21" i="13"/>
  <c r="AE21" i="9"/>
  <c r="AA17" i="13"/>
  <c r="AE17" i="9"/>
  <c r="L153" i="16"/>
  <c r="AE32" i="9"/>
  <c r="G34" i="13"/>
  <c r="AX11" i="13"/>
  <c r="D92" i="16"/>
  <c r="G30" i="13"/>
  <c r="G30" i="9"/>
  <c r="G26" i="13"/>
  <c r="G26" i="9"/>
  <c r="G22" i="13"/>
  <c r="G22" i="9"/>
  <c r="G18" i="13"/>
  <c r="G18" i="9"/>
  <c r="G31" i="13"/>
  <c r="G31" i="9"/>
  <c r="G27" i="13"/>
  <c r="G27" i="9"/>
  <c r="G23" i="13"/>
  <c r="G23" i="9"/>
  <c r="G19" i="13"/>
  <c r="AX8" i="13"/>
  <c r="G15" i="13"/>
  <c r="G15" i="9"/>
  <c r="Q32" i="13"/>
  <c r="S32" i="9"/>
  <c r="Q24" i="13"/>
  <c r="S24" i="9"/>
  <c r="Q31" i="13"/>
  <c r="S31" i="9"/>
  <c r="Q27" i="13"/>
  <c r="S27" i="9"/>
  <c r="Q23" i="13"/>
  <c r="Q19" i="13"/>
  <c r="Q15" i="13"/>
  <c r="S15" i="9"/>
  <c r="Q28" i="13"/>
  <c r="S28" i="9"/>
  <c r="Q20" i="13"/>
  <c r="S20" i="9"/>
  <c r="Q16" i="13"/>
  <c r="S16" i="9"/>
  <c r="G33" i="13"/>
  <c r="G33" i="9"/>
  <c r="G21" i="13"/>
  <c r="G21" i="9"/>
  <c r="G17" i="13"/>
  <c r="G17" i="9"/>
  <c r="G32" i="13"/>
  <c r="G32" i="9"/>
  <c r="G28" i="13"/>
  <c r="G28" i="9"/>
  <c r="G24" i="13"/>
  <c r="AX9" i="13"/>
  <c r="G20" i="13"/>
  <c r="G20" i="9"/>
  <c r="G16" i="13"/>
  <c r="G16" i="9"/>
  <c r="G29" i="13"/>
  <c r="AX10" i="13"/>
  <c r="G25" i="13"/>
  <c r="G25" i="9"/>
  <c r="S23" i="9"/>
  <c r="S19" i="9"/>
  <c r="AX19" i="2"/>
  <c r="AX18" i="2"/>
  <c r="AJ10" i="13"/>
  <c r="AQ10" i="13"/>
  <c r="AX31" i="13"/>
  <c r="AQ6" i="13"/>
  <c r="AX27" i="13"/>
  <c r="AX17" i="2"/>
  <c r="AQ7" i="13"/>
  <c r="AX28" i="13"/>
  <c r="AP7" i="9"/>
  <c r="AX20" i="2"/>
  <c r="AX16" i="2"/>
  <c r="AX8" i="2"/>
  <c r="AX11" i="2"/>
  <c r="D84" i="16"/>
  <c r="AX10" i="2"/>
  <c r="AX9" i="2"/>
  <c r="AX11" i="1"/>
  <c r="D81" i="16"/>
  <c r="AX9" i="1"/>
  <c r="AX10" i="1"/>
  <c r="AX8" i="1"/>
  <c r="AQ8" i="13"/>
  <c r="AX29" i="13"/>
  <c r="AP8" i="9"/>
  <c r="BK17" i="9"/>
  <c r="AP9" i="9"/>
  <c r="BK18" i="9"/>
  <c r="AQ9" i="13"/>
  <c r="AX30" i="13"/>
  <c r="AX23" i="6"/>
  <c r="AX24" i="6"/>
  <c r="D115" i="16"/>
  <c r="AX23" i="3"/>
  <c r="AX24" i="3"/>
  <c r="D112" i="16"/>
  <c r="AX23" i="2"/>
  <c r="AX24" i="2"/>
  <c r="G34" i="9"/>
  <c r="BK11" i="9"/>
  <c r="BM11" i="9"/>
  <c r="G19" i="9"/>
  <c r="BK8" i="9"/>
  <c r="BN8" i="9"/>
  <c r="G29" i="9"/>
  <c r="BK10" i="9"/>
  <c r="BM10" i="9"/>
  <c r="G24" i="9"/>
  <c r="BK9" i="9"/>
  <c r="BM9" i="9"/>
  <c r="D111" i="16"/>
  <c r="AP10" i="9"/>
  <c r="BK19" i="9"/>
  <c r="D121" i="16"/>
  <c r="AX19" i="13"/>
  <c r="AZ7" i="9"/>
  <c r="BK28" i="9"/>
  <c r="BK16" i="9"/>
  <c r="AZ8" i="9"/>
  <c r="BK29" i="9"/>
  <c r="AF21" i="13"/>
  <c r="AT11" i="13"/>
  <c r="AU9" i="13"/>
  <c r="AT9" i="13"/>
  <c r="AT10" i="13"/>
  <c r="AT8" i="13"/>
  <c r="AU8" i="13"/>
  <c r="AU7" i="13"/>
  <c r="AT7" i="13"/>
  <c r="AZ9" i="9"/>
  <c r="BK30" i="9"/>
  <c r="AW7" i="13"/>
  <c r="AX7" i="13"/>
  <c r="AV7" i="13"/>
  <c r="BN11" i="9"/>
  <c r="D94" i="16"/>
  <c r="D99" i="16"/>
  <c r="G99" i="16"/>
  <c r="BM8" i="9"/>
  <c r="BN9" i="9"/>
  <c r="BN10" i="9"/>
  <c r="AZ10" i="9"/>
  <c r="BK31" i="9"/>
  <c r="D119" i="16"/>
  <c r="D126" i="16"/>
  <c r="BC11" i="13"/>
  <c r="BC12" i="13"/>
  <c r="AI21" i="13"/>
  <c r="B92" i="16"/>
  <c r="G126" i="16"/>
  <c r="BC14" i="13"/>
  <c r="BU13" i="9"/>
  <c r="BA9" i="11"/>
  <c r="BA8" i="11"/>
  <c r="BB7" i="11"/>
  <c r="BA7" i="11"/>
  <c r="BB6" i="11"/>
  <c r="BA6" i="11"/>
  <c r="BB5" i="11"/>
  <c r="BA5" i="11"/>
  <c r="BA9" i="6"/>
  <c r="BA8" i="6"/>
  <c r="BB7" i="6"/>
  <c r="BA7" i="6"/>
  <c r="BB6" i="6"/>
  <c r="BA6" i="6"/>
  <c r="BB5" i="6"/>
  <c r="BA5" i="6"/>
  <c r="BA9" i="4"/>
  <c r="BA8" i="4"/>
  <c r="BB7" i="4"/>
  <c r="BA7" i="4"/>
  <c r="BB6" i="4"/>
  <c r="BA6" i="4"/>
  <c r="BB5" i="4"/>
  <c r="BA5" i="4"/>
  <c r="BA9" i="3"/>
  <c r="BA8" i="3"/>
  <c r="BB7" i="3"/>
  <c r="BA7" i="3"/>
  <c r="BB6" i="3"/>
  <c r="BA6" i="3"/>
  <c r="BB5" i="3"/>
  <c r="BA5" i="3"/>
  <c r="BA9" i="2"/>
  <c r="BA9" i="13"/>
  <c r="BA8" i="2"/>
  <c r="BA8" i="13"/>
  <c r="BB7" i="2"/>
  <c r="BB7" i="13"/>
  <c r="BA7" i="2"/>
  <c r="BA7" i="13"/>
  <c r="BB6" i="2"/>
  <c r="BB6" i="13"/>
  <c r="BA6" i="2"/>
  <c r="BA6" i="13"/>
  <c r="BB5" i="2"/>
  <c r="BB5" i="13"/>
  <c r="BB5" i="1"/>
  <c r="BT7" i="9"/>
  <c r="BA5" i="2"/>
  <c r="BA5" i="13"/>
  <c r="BB6" i="1"/>
  <c r="BB7" i="1"/>
  <c r="BA6" i="1"/>
  <c r="BA7" i="1"/>
  <c r="BA8" i="1"/>
  <c r="BA9" i="1"/>
  <c r="BA5" i="1"/>
  <c r="BS8" i="9"/>
  <c r="BS10" i="9"/>
  <c r="BT8" i="9"/>
  <c r="BS11" i="9"/>
  <c r="BT9" i="9"/>
  <c r="BT13" i="9"/>
  <c r="BS7" i="9"/>
  <c r="BS9" i="9"/>
  <c r="BS13" i="9"/>
  <c r="BB11" i="13"/>
  <c r="BA12" i="13"/>
  <c r="BA11" i="13"/>
  <c r="BU14" i="9"/>
  <c r="BU16" i="9"/>
  <c r="AL21" i="9"/>
  <c r="AI21" i="11"/>
  <c r="BS14" i="9"/>
  <c r="BS16" i="9"/>
  <c r="BA14" i="13"/>
  <c r="AW33" i="11"/>
  <c r="AT33" i="11"/>
  <c r="F34" i="11"/>
  <c r="AW11" i="11"/>
  <c r="Z33" i="11"/>
  <c r="P33" i="11"/>
  <c r="F33" i="11"/>
  <c r="Z32" i="11"/>
  <c r="P32" i="11"/>
  <c r="F32" i="11"/>
  <c r="Z31" i="11"/>
  <c r="P31" i="11"/>
  <c r="F31" i="11"/>
  <c r="Z30" i="11"/>
  <c r="P30" i="11"/>
  <c r="F30" i="11"/>
  <c r="Z29" i="11"/>
  <c r="P29" i="11"/>
  <c r="F29" i="11"/>
  <c r="AW10" i="11"/>
  <c r="Z28" i="11"/>
  <c r="P28" i="11"/>
  <c r="F28" i="11"/>
  <c r="Z27" i="11"/>
  <c r="P27" i="11"/>
  <c r="F27" i="11"/>
  <c r="Z26" i="11"/>
  <c r="P26" i="11"/>
  <c r="F26" i="11"/>
  <c r="Z25" i="11"/>
  <c r="P25" i="11"/>
  <c r="F25" i="11"/>
  <c r="Z24" i="11"/>
  <c r="P24" i="11"/>
  <c r="F24" i="11"/>
  <c r="AW9" i="11"/>
  <c r="Z23" i="11"/>
  <c r="P23" i="11"/>
  <c r="F23" i="11"/>
  <c r="Z22" i="11"/>
  <c r="P22" i="11"/>
  <c r="F22" i="11"/>
  <c r="AF21" i="11"/>
  <c r="Z21" i="11"/>
  <c r="P21" i="11"/>
  <c r="F21" i="11"/>
  <c r="Z20" i="11"/>
  <c r="P20" i="11"/>
  <c r="F20" i="11"/>
  <c r="Z19" i="11"/>
  <c r="P19" i="11"/>
  <c r="F19" i="11"/>
  <c r="AW8" i="11"/>
  <c r="Z18" i="11"/>
  <c r="P18" i="11"/>
  <c r="F18" i="11"/>
  <c r="Z17" i="11"/>
  <c r="P17" i="11"/>
  <c r="F17" i="11"/>
  <c r="Z16" i="11"/>
  <c r="P16" i="11"/>
  <c r="F16" i="11"/>
  <c r="Z15" i="11"/>
  <c r="P15" i="11"/>
  <c r="F15" i="11"/>
  <c r="B15" i="11"/>
  <c r="V14" i="11"/>
  <c r="L14" i="11"/>
  <c r="B14" i="11"/>
  <c r="V13" i="11"/>
  <c r="L13" i="11"/>
  <c r="B13" i="11"/>
  <c r="C90" i="16"/>
  <c r="V12" i="11"/>
  <c r="L12" i="11"/>
  <c r="B12" i="11"/>
  <c r="V11" i="11"/>
  <c r="L11" i="11"/>
  <c r="B11" i="11"/>
  <c r="AI10" i="11"/>
  <c r="AW20" i="11"/>
  <c r="AF10" i="11"/>
  <c r="AT20" i="11"/>
  <c r="AF6" i="11"/>
  <c r="AT16" i="11"/>
  <c r="AT23" i="11"/>
  <c r="AT24" i="11"/>
  <c r="V10" i="11"/>
  <c r="L10" i="11"/>
  <c r="B10" i="11"/>
  <c r="AI9" i="11"/>
  <c r="AW19" i="11"/>
  <c r="AF9" i="11"/>
  <c r="AT19" i="11"/>
  <c r="V9" i="11"/>
  <c r="L9" i="11"/>
  <c r="B9" i="11"/>
  <c r="AI8" i="11"/>
  <c r="AW18" i="11"/>
  <c r="AG8" i="11"/>
  <c r="AU18" i="11"/>
  <c r="AF8" i="11"/>
  <c r="AT18" i="11"/>
  <c r="V8" i="11"/>
  <c r="L8" i="11"/>
  <c r="B8" i="11"/>
  <c r="AI7" i="11"/>
  <c r="AW17" i="11"/>
  <c r="AG7" i="11"/>
  <c r="AU17" i="11"/>
  <c r="AF7" i="11"/>
  <c r="AT17" i="11"/>
  <c r="V7" i="11"/>
  <c r="L7" i="11"/>
  <c r="B7" i="11"/>
  <c r="AI6" i="11"/>
  <c r="AW16" i="11"/>
  <c r="AG6" i="11"/>
  <c r="V6" i="11"/>
  <c r="L6" i="11"/>
  <c r="B6" i="11"/>
  <c r="AF5" i="11"/>
  <c r="AT15" i="11"/>
  <c r="V5" i="11"/>
  <c r="L5" i="11"/>
  <c r="B5" i="11"/>
  <c r="AF4" i="11"/>
  <c r="V4" i="11"/>
  <c r="L4" i="11"/>
  <c r="B4" i="11"/>
  <c r="AT6" i="11"/>
  <c r="AW23" i="11"/>
  <c r="AW24" i="11"/>
  <c r="AT14" i="11"/>
  <c r="AW22" i="11"/>
  <c r="B39" i="16"/>
  <c r="C39" i="16"/>
  <c r="B117" i="16"/>
  <c r="AU16" i="11"/>
  <c r="AI41" i="11"/>
  <c r="AF41" i="11"/>
  <c r="AU22" i="11"/>
  <c r="D39" i="16"/>
  <c r="E39" i="16"/>
  <c r="AT22" i="11"/>
  <c r="AX22" i="11"/>
  <c r="AV22" i="11"/>
  <c r="C117" i="16"/>
  <c r="L11" i="2"/>
  <c r="V11" i="2"/>
  <c r="AI21" i="2"/>
  <c r="AI6" i="2"/>
  <c r="L14" i="2"/>
  <c r="L10" i="2"/>
  <c r="L9" i="2"/>
  <c r="L6" i="2"/>
  <c r="L5" i="2"/>
  <c r="AO21" i="9"/>
  <c r="BG11" i="9"/>
  <c r="BF11" i="9"/>
  <c r="BG10" i="9"/>
  <c r="BF10" i="9"/>
  <c r="BH9" i="9"/>
  <c r="BG9" i="9"/>
  <c r="BF9" i="9"/>
  <c r="BH8" i="9"/>
  <c r="BG8" i="9"/>
  <c r="BF8" i="9"/>
  <c r="BH7" i="9"/>
  <c r="BG7" i="9"/>
  <c r="BF7" i="9"/>
  <c r="AW33" i="6"/>
  <c r="AT33" i="6"/>
  <c r="F34" i="6"/>
  <c r="AW11" i="6"/>
  <c r="C88" i="16"/>
  <c r="AW32" i="6"/>
  <c r="AT32" i="6"/>
  <c r="Z33" i="6"/>
  <c r="P33" i="6"/>
  <c r="F33" i="6"/>
  <c r="AW31" i="6"/>
  <c r="AU31" i="6"/>
  <c r="AT31" i="6"/>
  <c r="Z32" i="6"/>
  <c r="P32" i="6"/>
  <c r="F32" i="6"/>
  <c r="AW30" i="6"/>
  <c r="AU30" i="6"/>
  <c r="AT30" i="6"/>
  <c r="Z31" i="6"/>
  <c r="P31" i="6"/>
  <c r="F31" i="6"/>
  <c r="AW29" i="6"/>
  <c r="AU29" i="6"/>
  <c r="AT29" i="6"/>
  <c r="Z30" i="6"/>
  <c r="P30" i="6"/>
  <c r="F30" i="6"/>
  <c r="AT28" i="6"/>
  <c r="Z29" i="6"/>
  <c r="P29" i="6"/>
  <c r="F29" i="6"/>
  <c r="AW10" i="6"/>
  <c r="AT27" i="6"/>
  <c r="Z28" i="6"/>
  <c r="P28" i="6"/>
  <c r="F28" i="6"/>
  <c r="Z27" i="6"/>
  <c r="P27" i="6"/>
  <c r="F27" i="6"/>
  <c r="Z26" i="6"/>
  <c r="P26" i="6"/>
  <c r="F26" i="6"/>
  <c r="Z25" i="6"/>
  <c r="P25" i="6"/>
  <c r="F25" i="6"/>
  <c r="Z24" i="6"/>
  <c r="P24" i="6"/>
  <c r="F24" i="6"/>
  <c r="AW9" i="6"/>
  <c r="Z23" i="6"/>
  <c r="P23" i="6"/>
  <c r="F23" i="6"/>
  <c r="Z22" i="6"/>
  <c r="P22" i="6"/>
  <c r="F22" i="6"/>
  <c r="AI21" i="6"/>
  <c r="AF21" i="6"/>
  <c r="Z21" i="6"/>
  <c r="P21" i="6"/>
  <c r="F21" i="6"/>
  <c r="Z20" i="6"/>
  <c r="P20" i="6"/>
  <c r="F20" i="6"/>
  <c r="Z19" i="6"/>
  <c r="P19" i="6"/>
  <c r="F19" i="6"/>
  <c r="AW8" i="6"/>
  <c r="Z18" i="6"/>
  <c r="P18" i="6"/>
  <c r="F18" i="6"/>
  <c r="Z17" i="6"/>
  <c r="P17" i="6"/>
  <c r="F17" i="6"/>
  <c r="Z16" i="6"/>
  <c r="P16" i="6"/>
  <c r="F16" i="6"/>
  <c r="Z15" i="6"/>
  <c r="P15" i="6"/>
  <c r="F15" i="6"/>
  <c r="B15" i="6"/>
  <c r="V14" i="6"/>
  <c r="L14" i="6"/>
  <c r="B14" i="6"/>
  <c r="V13" i="6"/>
  <c r="L13" i="6"/>
  <c r="B13" i="6"/>
  <c r="AT11" i="6"/>
  <c r="V12" i="6"/>
  <c r="L12" i="6"/>
  <c r="B12" i="6"/>
  <c r="AT10" i="6"/>
  <c r="V11" i="6"/>
  <c r="L11" i="6"/>
  <c r="B11" i="6"/>
  <c r="AU9" i="6"/>
  <c r="AT9" i="6"/>
  <c r="AI10" i="6"/>
  <c r="AF10" i="6"/>
  <c r="V10" i="6"/>
  <c r="L10" i="6"/>
  <c r="B10" i="6"/>
  <c r="AU8" i="6"/>
  <c r="AT8" i="6"/>
  <c r="AI9" i="6"/>
  <c r="AW19" i="6"/>
  <c r="AF9" i="6"/>
  <c r="AT19" i="6"/>
  <c r="V9" i="6"/>
  <c r="L9" i="6"/>
  <c r="B9" i="6"/>
  <c r="AU7" i="6"/>
  <c r="AV7" i="6"/>
  <c r="AT7" i="6"/>
  <c r="AI8" i="6"/>
  <c r="AW18" i="6"/>
  <c r="AG8" i="6"/>
  <c r="AU18" i="6"/>
  <c r="AF8" i="6"/>
  <c r="AT18" i="6"/>
  <c r="V8" i="6"/>
  <c r="L8" i="6"/>
  <c r="B8" i="6"/>
  <c r="AI7" i="6"/>
  <c r="AW17" i="6"/>
  <c r="AG7" i="6"/>
  <c r="AU17" i="6"/>
  <c r="AF7" i="6"/>
  <c r="AT17" i="6"/>
  <c r="V7" i="6"/>
  <c r="L7" i="6"/>
  <c r="B7" i="6"/>
  <c r="AI6" i="6"/>
  <c r="AW16" i="6"/>
  <c r="AG6" i="6"/>
  <c r="C37" i="16"/>
  <c r="AF6" i="6"/>
  <c r="AT16" i="6"/>
  <c r="V6" i="6"/>
  <c r="L6" i="6"/>
  <c r="B6" i="6"/>
  <c r="AF5" i="6"/>
  <c r="AT15" i="6"/>
  <c r="V5" i="6"/>
  <c r="L5" i="6"/>
  <c r="B5" i="6"/>
  <c r="AF4" i="6"/>
  <c r="V4" i="6"/>
  <c r="L4" i="6"/>
  <c r="B4" i="6"/>
  <c r="AT6" i="6"/>
  <c r="AW33" i="4"/>
  <c r="AT33" i="4"/>
  <c r="F34" i="4"/>
  <c r="AW11" i="4"/>
  <c r="C86" i="16"/>
  <c r="AW32" i="4"/>
  <c r="AT32" i="4"/>
  <c r="Z33" i="4"/>
  <c r="P33" i="4"/>
  <c r="F33" i="4"/>
  <c r="AW31" i="4"/>
  <c r="AU31" i="4"/>
  <c r="AT31" i="4"/>
  <c r="Z32" i="4"/>
  <c r="P32" i="4"/>
  <c r="F32" i="4"/>
  <c r="AW30" i="4"/>
  <c r="AU30" i="4"/>
  <c r="AT30" i="4"/>
  <c r="Z31" i="4"/>
  <c r="P31" i="4"/>
  <c r="F31" i="4"/>
  <c r="AW29" i="4"/>
  <c r="AU29" i="4"/>
  <c r="AT29" i="4"/>
  <c r="Z30" i="4"/>
  <c r="P30" i="4"/>
  <c r="F30" i="4"/>
  <c r="AT28" i="4"/>
  <c r="Z29" i="4"/>
  <c r="P29" i="4"/>
  <c r="F29" i="4"/>
  <c r="AW10" i="4"/>
  <c r="AT27" i="4"/>
  <c r="Z28" i="4"/>
  <c r="P28" i="4"/>
  <c r="F28" i="4"/>
  <c r="Z27" i="4"/>
  <c r="P27" i="4"/>
  <c r="F27" i="4"/>
  <c r="Z26" i="4"/>
  <c r="P26" i="4"/>
  <c r="F26" i="4"/>
  <c r="Z25" i="4"/>
  <c r="P25" i="4"/>
  <c r="F25" i="4"/>
  <c r="Z24" i="4"/>
  <c r="P24" i="4"/>
  <c r="F24" i="4"/>
  <c r="AW9" i="4"/>
  <c r="Z23" i="4"/>
  <c r="P23" i="4"/>
  <c r="F23" i="4"/>
  <c r="Z22" i="4"/>
  <c r="P22" i="4"/>
  <c r="F22" i="4"/>
  <c r="AI21" i="4"/>
  <c r="AF21" i="4"/>
  <c r="Z21" i="4"/>
  <c r="P21" i="4"/>
  <c r="F21" i="4"/>
  <c r="Z20" i="4"/>
  <c r="P20" i="4"/>
  <c r="F20" i="4"/>
  <c r="Z19" i="4"/>
  <c r="P19" i="4"/>
  <c r="F19" i="4"/>
  <c r="AW8" i="4"/>
  <c r="Z18" i="4"/>
  <c r="P18" i="4"/>
  <c r="F18" i="4"/>
  <c r="Z17" i="4"/>
  <c r="P17" i="4"/>
  <c r="F17" i="4"/>
  <c r="Z16" i="4"/>
  <c r="P16" i="4"/>
  <c r="F16" i="4"/>
  <c r="Z15" i="4"/>
  <c r="P15" i="4"/>
  <c r="F15" i="4"/>
  <c r="B15" i="4"/>
  <c r="V14" i="4"/>
  <c r="L14" i="4"/>
  <c r="B14" i="4"/>
  <c r="V13" i="4"/>
  <c r="L13" i="4"/>
  <c r="B13" i="4"/>
  <c r="AT11" i="4"/>
  <c r="V12" i="4"/>
  <c r="L12" i="4"/>
  <c r="B12" i="4"/>
  <c r="AT10" i="4"/>
  <c r="V11" i="4"/>
  <c r="L11" i="4"/>
  <c r="B11" i="4"/>
  <c r="AU9" i="4"/>
  <c r="AT9" i="4"/>
  <c r="AI10" i="4"/>
  <c r="AF10" i="4"/>
  <c r="V10" i="4"/>
  <c r="L10" i="4"/>
  <c r="B10" i="4"/>
  <c r="AU8" i="4"/>
  <c r="AT8" i="4"/>
  <c r="AI9" i="4"/>
  <c r="AW19" i="4"/>
  <c r="AF9" i="4"/>
  <c r="AT19" i="4"/>
  <c r="V9" i="4"/>
  <c r="L9" i="4"/>
  <c r="B9" i="4"/>
  <c r="AU7" i="4"/>
  <c r="AW7" i="4"/>
  <c r="AV7" i="4"/>
  <c r="AT7" i="4"/>
  <c r="AI8" i="4"/>
  <c r="AW18" i="4"/>
  <c r="AG8" i="4"/>
  <c r="AU18" i="4"/>
  <c r="AF8" i="4"/>
  <c r="AT18" i="4"/>
  <c r="V8" i="4"/>
  <c r="L8" i="4"/>
  <c r="B8" i="4"/>
  <c r="AI7" i="4"/>
  <c r="AW17" i="4"/>
  <c r="AG7" i="4"/>
  <c r="AU17" i="4"/>
  <c r="AF7" i="4"/>
  <c r="AT17" i="4"/>
  <c r="V7" i="4"/>
  <c r="L7" i="4"/>
  <c r="B7" i="4"/>
  <c r="AI6" i="4"/>
  <c r="AW16" i="4"/>
  <c r="AG6" i="4"/>
  <c r="C35" i="16"/>
  <c r="AF6" i="4"/>
  <c r="AT16" i="4"/>
  <c r="V6" i="4"/>
  <c r="L6" i="4"/>
  <c r="B6" i="4"/>
  <c r="AF5" i="4"/>
  <c r="AT15" i="4"/>
  <c r="V5" i="4"/>
  <c r="L5" i="4"/>
  <c r="B5" i="4"/>
  <c r="AF4" i="4"/>
  <c r="V4" i="4"/>
  <c r="L4" i="4"/>
  <c r="B4" i="4"/>
  <c r="AT6" i="4"/>
  <c r="AW33" i="3"/>
  <c r="AT33" i="3"/>
  <c r="F34" i="3"/>
  <c r="AW11" i="3"/>
  <c r="C85" i="16"/>
  <c r="AW32" i="3"/>
  <c r="AT32" i="3"/>
  <c r="Z33" i="3"/>
  <c r="P33" i="3"/>
  <c r="F33" i="3"/>
  <c r="AW31" i="3"/>
  <c r="AU31" i="3"/>
  <c r="AT31" i="3"/>
  <c r="Z32" i="3"/>
  <c r="P32" i="3"/>
  <c r="F32" i="3"/>
  <c r="AW30" i="3"/>
  <c r="AU30" i="3"/>
  <c r="AT30" i="3"/>
  <c r="Z31" i="3"/>
  <c r="P31" i="3"/>
  <c r="F31" i="3"/>
  <c r="AW29" i="3"/>
  <c r="AU29" i="3"/>
  <c r="AT29" i="3"/>
  <c r="Z30" i="3"/>
  <c r="P30" i="3"/>
  <c r="F30" i="3"/>
  <c r="AT28" i="3"/>
  <c r="Z29" i="3"/>
  <c r="P29" i="3"/>
  <c r="F29" i="3"/>
  <c r="AW10" i="3"/>
  <c r="AT27" i="3"/>
  <c r="Z28" i="3"/>
  <c r="P28" i="3"/>
  <c r="F28" i="3"/>
  <c r="Z27" i="3"/>
  <c r="P27" i="3"/>
  <c r="F27" i="3"/>
  <c r="Z26" i="3"/>
  <c r="P26" i="3"/>
  <c r="F26" i="3"/>
  <c r="Z25" i="3"/>
  <c r="P25" i="3"/>
  <c r="F25" i="3"/>
  <c r="Z24" i="3"/>
  <c r="P24" i="3"/>
  <c r="F24" i="3"/>
  <c r="AW9" i="3"/>
  <c r="Z23" i="3"/>
  <c r="P23" i="3"/>
  <c r="F23" i="3"/>
  <c r="Z22" i="3"/>
  <c r="P22" i="3"/>
  <c r="F22" i="3"/>
  <c r="AI21" i="3"/>
  <c r="AF21" i="3"/>
  <c r="Z21" i="3"/>
  <c r="P21" i="3"/>
  <c r="F21" i="3"/>
  <c r="Z20" i="3"/>
  <c r="P20" i="3"/>
  <c r="F20" i="3"/>
  <c r="Z19" i="3"/>
  <c r="P19" i="3"/>
  <c r="F19" i="3"/>
  <c r="AW8" i="3"/>
  <c r="Z18" i="3"/>
  <c r="P18" i="3"/>
  <c r="F18" i="3"/>
  <c r="Z17" i="3"/>
  <c r="P17" i="3"/>
  <c r="F17" i="3"/>
  <c r="Z16" i="3"/>
  <c r="P16" i="3"/>
  <c r="F16" i="3"/>
  <c r="Z15" i="3"/>
  <c r="P15" i="3"/>
  <c r="F15" i="3"/>
  <c r="B15" i="3"/>
  <c r="V14" i="3"/>
  <c r="L14" i="3"/>
  <c r="B14" i="3"/>
  <c r="V13" i="3"/>
  <c r="B13" i="3"/>
  <c r="AT11" i="3"/>
  <c r="V12" i="3"/>
  <c r="B12" i="3"/>
  <c r="AT10" i="3"/>
  <c r="V11" i="3"/>
  <c r="B11" i="3"/>
  <c r="AU9" i="3"/>
  <c r="AT9" i="3"/>
  <c r="AI10" i="3"/>
  <c r="AF10" i="3"/>
  <c r="V10" i="3"/>
  <c r="B10" i="3"/>
  <c r="AU8" i="3"/>
  <c r="AT8" i="3"/>
  <c r="AI9" i="3"/>
  <c r="AW19" i="3"/>
  <c r="AF9" i="3"/>
  <c r="AT19" i="3"/>
  <c r="V9" i="3"/>
  <c r="B9" i="3"/>
  <c r="AU7" i="3"/>
  <c r="AT7" i="3"/>
  <c r="AI8" i="3"/>
  <c r="AW18" i="3"/>
  <c r="AG8" i="3"/>
  <c r="AU18" i="3"/>
  <c r="AF8" i="3"/>
  <c r="AT18" i="3"/>
  <c r="V8" i="3"/>
  <c r="B8" i="3"/>
  <c r="AI7" i="3"/>
  <c r="AW17" i="3"/>
  <c r="AG7" i="3"/>
  <c r="AU17" i="3"/>
  <c r="AF7" i="3"/>
  <c r="AT17" i="3"/>
  <c r="V7" i="3"/>
  <c r="B7" i="3"/>
  <c r="AI6" i="3"/>
  <c r="AW16" i="3"/>
  <c r="AG6" i="3"/>
  <c r="C34" i="16"/>
  <c r="AF6" i="3"/>
  <c r="AT16" i="3"/>
  <c r="V6" i="3"/>
  <c r="B6" i="3"/>
  <c r="AF5" i="3"/>
  <c r="AT15" i="3"/>
  <c r="V5" i="3"/>
  <c r="B5" i="3"/>
  <c r="AF4" i="3"/>
  <c r="V4" i="3"/>
  <c r="B4" i="3"/>
  <c r="AT6" i="3"/>
  <c r="AW33" i="2"/>
  <c r="AT33" i="2"/>
  <c r="F34" i="2"/>
  <c r="AW32" i="2"/>
  <c r="AT32" i="2"/>
  <c r="Z33" i="2"/>
  <c r="F33" i="2"/>
  <c r="AW31" i="2"/>
  <c r="AU31" i="2"/>
  <c r="AT31" i="2"/>
  <c r="Z32" i="2"/>
  <c r="F32" i="2"/>
  <c r="AW30" i="2"/>
  <c r="AU30" i="2"/>
  <c r="AT30" i="2"/>
  <c r="Z31" i="2"/>
  <c r="F31" i="2"/>
  <c r="AW29" i="2"/>
  <c r="AU29" i="2"/>
  <c r="AT29" i="2"/>
  <c r="Z30" i="2"/>
  <c r="F30" i="2"/>
  <c r="AT28" i="2"/>
  <c r="Z29" i="2"/>
  <c r="F29" i="2"/>
  <c r="AT27" i="2"/>
  <c r="Z28" i="2"/>
  <c r="F28" i="2"/>
  <c r="Z27" i="2"/>
  <c r="F27" i="2"/>
  <c r="Z26" i="2"/>
  <c r="F26" i="2"/>
  <c r="Z25" i="2"/>
  <c r="F25" i="2"/>
  <c r="Z24" i="2"/>
  <c r="F24" i="2"/>
  <c r="Z23" i="2"/>
  <c r="F23" i="2"/>
  <c r="Z22" i="2"/>
  <c r="F22" i="2"/>
  <c r="AF21" i="2"/>
  <c r="Z21" i="2"/>
  <c r="F21" i="2"/>
  <c r="Z20" i="2"/>
  <c r="F20" i="2"/>
  <c r="Z19" i="2"/>
  <c r="F19" i="2"/>
  <c r="Z18" i="2"/>
  <c r="F18" i="2"/>
  <c r="Z17" i="2"/>
  <c r="F17" i="2"/>
  <c r="Z16" i="2"/>
  <c r="F16" i="2"/>
  <c r="Z15" i="2"/>
  <c r="F15" i="2"/>
  <c r="B15" i="2"/>
  <c r="V14" i="2"/>
  <c r="B14" i="2"/>
  <c r="V13" i="2"/>
  <c r="L13" i="2"/>
  <c r="B13" i="2"/>
  <c r="AT11" i="2"/>
  <c r="V12" i="2"/>
  <c r="L12" i="2"/>
  <c r="B12" i="2"/>
  <c r="AT10" i="2"/>
  <c r="B11" i="2"/>
  <c r="AU9" i="2"/>
  <c r="AT9" i="2"/>
  <c r="AF10" i="2"/>
  <c r="V10" i="2"/>
  <c r="B10" i="2"/>
  <c r="AU8" i="2"/>
  <c r="AT8" i="2"/>
  <c r="AI9" i="2"/>
  <c r="AF9" i="2"/>
  <c r="V9" i="2"/>
  <c r="B9" i="2"/>
  <c r="AU7" i="2"/>
  <c r="AT7" i="2"/>
  <c r="AI8" i="2"/>
  <c r="AG8" i="2"/>
  <c r="AF8" i="2"/>
  <c r="V8" i="2"/>
  <c r="L8" i="2"/>
  <c r="L8" i="13"/>
  <c r="B8" i="2"/>
  <c r="AI7" i="2"/>
  <c r="AG7" i="2"/>
  <c r="AF7" i="2"/>
  <c r="V7" i="2"/>
  <c r="L7" i="2"/>
  <c r="B7" i="2"/>
  <c r="AG6" i="2"/>
  <c r="AF6" i="2"/>
  <c r="V6" i="2"/>
  <c r="B6" i="2"/>
  <c r="AF5" i="2"/>
  <c r="V5" i="2"/>
  <c r="B5" i="2"/>
  <c r="AF4" i="2"/>
  <c r="V4" i="2"/>
  <c r="L4" i="2"/>
  <c r="B4" i="2"/>
  <c r="AW31" i="1"/>
  <c r="AT31" i="1"/>
  <c r="F34" i="1"/>
  <c r="AW30" i="1"/>
  <c r="AT30" i="1"/>
  <c r="Z33" i="1"/>
  <c r="P33" i="1"/>
  <c r="F33" i="1"/>
  <c r="AW29" i="1"/>
  <c r="AU29" i="1"/>
  <c r="AT29" i="1"/>
  <c r="Z32" i="1"/>
  <c r="P32" i="1"/>
  <c r="F32" i="1"/>
  <c r="AW28" i="1"/>
  <c r="AU28" i="1"/>
  <c r="AT28" i="1"/>
  <c r="Z31" i="1"/>
  <c r="P31" i="1"/>
  <c r="F31" i="1"/>
  <c r="AW27" i="1"/>
  <c r="AU27" i="1"/>
  <c r="AT27" i="1"/>
  <c r="Z30" i="1"/>
  <c r="P30" i="1"/>
  <c r="F30" i="1"/>
  <c r="Z29" i="1"/>
  <c r="P29" i="1"/>
  <c r="F29" i="1"/>
  <c r="AT26" i="1"/>
  <c r="Z28" i="1"/>
  <c r="P28" i="1"/>
  <c r="F28" i="1"/>
  <c r="Z27" i="1"/>
  <c r="P27" i="1"/>
  <c r="F27" i="1"/>
  <c r="Z26" i="1"/>
  <c r="P26" i="1"/>
  <c r="F26" i="1"/>
  <c r="Z25" i="1"/>
  <c r="P25" i="1"/>
  <c r="F25" i="1"/>
  <c r="Z24" i="1"/>
  <c r="P24" i="1"/>
  <c r="F24" i="1"/>
  <c r="Z23" i="1"/>
  <c r="P23" i="1"/>
  <c r="F23" i="1"/>
  <c r="Z22" i="1"/>
  <c r="P22" i="1"/>
  <c r="F22" i="1"/>
  <c r="AI21" i="1"/>
  <c r="AF21" i="1"/>
  <c r="Z21" i="1"/>
  <c r="P21" i="1"/>
  <c r="F21" i="1"/>
  <c r="Z20" i="1"/>
  <c r="P20" i="1"/>
  <c r="F20" i="1"/>
  <c r="Z19" i="1"/>
  <c r="P19" i="1"/>
  <c r="F19" i="1"/>
  <c r="Z18" i="1"/>
  <c r="P18" i="1"/>
  <c r="F18" i="1"/>
  <c r="Z17" i="1"/>
  <c r="P17" i="1"/>
  <c r="F17" i="1"/>
  <c r="Z16" i="1"/>
  <c r="P16" i="1"/>
  <c r="F16" i="1"/>
  <c r="Z15" i="1"/>
  <c r="P15" i="1"/>
  <c r="F15" i="1"/>
  <c r="B15" i="1"/>
  <c r="V14" i="1"/>
  <c r="L14" i="1"/>
  <c r="B14" i="1"/>
  <c r="AX7" i="1"/>
  <c r="V13" i="1"/>
  <c r="L13" i="1"/>
  <c r="B13" i="1"/>
  <c r="AT11" i="1"/>
  <c r="V12" i="1"/>
  <c r="L12" i="1"/>
  <c r="B12" i="1"/>
  <c r="AT10" i="1"/>
  <c r="V11" i="1"/>
  <c r="L11" i="1"/>
  <c r="B11" i="1"/>
  <c r="AU9" i="1"/>
  <c r="AT9" i="1"/>
  <c r="AI10" i="1"/>
  <c r="AF10" i="1"/>
  <c r="V10" i="1"/>
  <c r="L10" i="1"/>
  <c r="B10" i="1"/>
  <c r="AU8" i="1"/>
  <c r="AT8" i="1"/>
  <c r="AI9" i="1"/>
  <c r="AF9" i="1"/>
  <c r="V9" i="1"/>
  <c r="L9" i="1"/>
  <c r="B9" i="1"/>
  <c r="AU7" i="1"/>
  <c r="AT7" i="1"/>
  <c r="AI8" i="1"/>
  <c r="AG8" i="1"/>
  <c r="AF8" i="1"/>
  <c r="V8" i="1"/>
  <c r="L8" i="1"/>
  <c r="B8" i="1"/>
  <c r="AI7" i="1"/>
  <c r="AG7" i="1"/>
  <c r="AF7" i="1"/>
  <c r="AT16" i="1"/>
  <c r="V7" i="1"/>
  <c r="L7" i="1"/>
  <c r="B7" i="1"/>
  <c r="AG6" i="1"/>
  <c r="C30" i="16"/>
  <c r="AF6" i="1"/>
  <c r="V6" i="1"/>
  <c r="L6" i="1"/>
  <c r="B6" i="1"/>
  <c r="AF5" i="1"/>
  <c r="V5" i="1"/>
  <c r="L5" i="1"/>
  <c r="B5" i="1"/>
  <c r="AF4" i="1"/>
  <c r="B30" i="16"/>
  <c r="V4" i="1"/>
  <c r="L4" i="1"/>
  <c r="B4" i="1"/>
  <c r="V14" i="13"/>
  <c r="L11" i="13"/>
  <c r="N11" i="9"/>
  <c r="B13" i="13"/>
  <c r="B13" i="9"/>
  <c r="L7" i="13"/>
  <c r="N7" i="9"/>
  <c r="L12" i="13"/>
  <c r="N12" i="9"/>
  <c r="AW7" i="6"/>
  <c r="AX7" i="6"/>
  <c r="AT14" i="6"/>
  <c r="AW22" i="6"/>
  <c r="B37" i="16"/>
  <c r="D37" i="16"/>
  <c r="E37" i="16"/>
  <c r="B5" i="13"/>
  <c r="B5" i="9"/>
  <c r="B15" i="13"/>
  <c r="B15" i="9"/>
  <c r="V11" i="13"/>
  <c r="Z11" i="9"/>
  <c r="V10" i="13"/>
  <c r="Z10" i="9"/>
  <c r="L6" i="13"/>
  <c r="L13" i="13"/>
  <c r="N13" i="9"/>
  <c r="L5" i="13"/>
  <c r="N5" i="9"/>
  <c r="L4" i="13"/>
  <c r="N4" i="9"/>
  <c r="V6" i="13"/>
  <c r="Z6" i="9"/>
  <c r="AT14" i="4"/>
  <c r="B35" i="16"/>
  <c r="D35" i="16"/>
  <c r="E35" i="16"/>
  <c r="B9" i="13"/>
  <c r="B9" i="9"/>
  <c r="L9" i="13"/>
  <c r="N9" i="9"/>
  <c r="V13" i="13"/>
  <c r="Z13" i="9"/>
  <c r="B12" i="13"/>
  <c r="B12" i="9"/>
  <c r="L10" i="13"/>
  <c r="N10" i="9"/>
  <c r="B4" i="13"/>
  <c r="AT6" i="13"/>
  <c r="V12" i="13"/>
  <c r="Z12" i="9"/>
  <c r="V5" i="13"/>
  <c r="Z5" i="9"/>
  <c r="V7" i="13"/>
  <c r="Z7" i="9"/>
  <c r="B8" i="13"/>
  <c r="B8" i="9"/>
  <c r="Z33" i="13"/>
  <c r="AD33" i="9"/>
  <c r="B14" i="13"/>
  <c r="B14" i="9"/>
  <c r="V9" i="13"/>
  <c r="Z9" i="9"/>
  <c r="V4" i="13"/>
  <c r="Z4" i="9"/>
  <c r="AT14" i="3"/>
  <c r="AW22" i="3"/>
  <c r="B34" i="16"/>
  <c r="D34" i="16"/>
  <c r="E34" i="16"/>
  <c r="AW7" i="3"/>
  <c r="AV7" i="3"/>
  <c r="B6" i="13"/>
  <c r="B6" i="9"/>
  <c r="B7" i="13"/>
  <c r="B7" i="9"/>
  <c r="V8" i="13"/>
  <c r="Z8" i="9"/>
  <c r="B10" i="13"/>
  <c r="B10" i="9"/>
  <c r="L14" i="13"/>
  <c r="N14" i="9"/>
  <c r="B11" i="13"/>
  <c r="B11" i="9"/>
  <c r="AW7" i="2"/>
  <c r="B84" i="16"/>
  <c r="AV7" i="2"/>
  <c r="Z14" i="9"/>
  <c r="N6" i="9"/>
  <c r="AW7" i="1"/>
  <c r="B81" i="16"/>
  <c r="AV7" i="1"/>
  <c r="N8" i="9"/>
  <c r="Z24" i="13"/>
  <c r="AD24" i="9"/>
  <c r="Z28" i="13"/>
  <c r="AD28" i="9"/>
  <c r="Z32" i="13"/>
  <c r="AD32" i="9"/>
  <c r="B115" i="16"/>
  <c r="B86" i="16"/>
  <c r="AX7" i="4"/>
  <c r="Z15" i="13"/>
  <c r="AD15" i="9"/>
  <c r="Z19" i="13"/>
  <c r="AD19" i="9"/>
  <c r="Z25" i="13"/>
  <c r="AD25" i="9"/>
  <c r="Z18" i="13"/>
  <c r="AD18" i="9"/>
  <c r="Z29" i="13"/>
  <c r="AD29" i="9"/>
  <c r="B113" i="16"/>
  <c r="B85" i="16"/>
  <c r="AX7" i="3"/>
  <c r="Z30" i="13"/>
  <c r="AD30" i="9"/>
  <c r="Z22" i="13"/>
  <c r="AD22" i="9"/>
  <c r="Z26" i="13"/>
  <c r="AD26" i="9"/>
  <c r="Z17" i="13"/>
  <c r="AD17" i="9"/>
  <c r="F18" i="13"/>
  <c r="F18" i="9"/>
  <c r="Z23" i="13"/>
  <c r="AD23" i="9"/>
  <c r="Z27" i="13"/>
  <c r="AD27" i="9"/>
  <c r="B112" i="16"/>
  <c r="Z21" i="13"/>
  <c r="AD21" i="9"/>
  <c r="Z16" i="13"/>
  <c r="AD16" i="9"/>
  <c r="Z20" i="13"/>
  <c r="AD20" i="9"/>
  <c r="Z31" i="13"/>
  <c r="AD31" i="9"/>
  <c r="B108" i="16"/>
  <c r="D30" i="16"/>
  <c r="E30" i="16"/>
  <c r="BJ7" i="9"/>
  <c r="BK7" i="9"/>
  <c r="BI7" i="9"/>
  <c r="F30" i="13"/>
  <c r="F30" i="9"/>
  <c r="F15" i="13"/>
  <c r="F15" i="9"/>
  <c r="F19" i="13"/>
  <c r="AW8" i="13"/>
  <c r="F33" i="13"/>
  <c r="F33" i="9"/>
  <c r="F25" i="13"/>
  <c r="F22" i="13"/>
  <c r="F22" i="9"/>
  <c r="F26" i="13"/>
  <c r="F26" i="9"/>
  <c r="F28" i="13"/>
  <c r="F28" i="9"/>
  <c r="F32" i="13"/>
  <c r="F32" i="9"/>
  <c r="F23" i="13"/>
  <c r="F23" i="9"/>
  <c r="F27" i="13"/>
  <c r="F27" i="9"/>
  <c r="F17" i="13"/>
  <c r="F17" i="9"/>
  <c r="F21" i="13"/>
  <c r="F21" i="9"/>
  <c r="F16" i="13"/>
  <c r="F16" i="9"/>
  <c r="F20" i="13"/>
  <c r="F20" i="9"/>
  <c r="F31" i="13"/>
  <c r="F31" i="9"/>
  <c r="F25" i="9"/>
  <c r="AT6" i="2"/>
  <c r="AW8" i="2"/>
  <c r="AT14" i="2"/>
  <c r="B33" i="16"/>
  <c r="AF4" i="13"/>
  <c r="AX7" i="2"/>
  <c r="AU17" i="2"/>
  <c r="AG7" i="13"/>
  <c r="AU16" i="13"/>
  <c r="AT16" i="2"/>
  <c r="AF6" i="13"/>
  <c r="AM6" i="13"/>
  <c r="AT27" i="13"/>
  <c r="AW17" i="2"/>
  <c r="AI7" i="13"/>
  <c r="AT18" i="2"/>
  <c r="AF8" i="13"/>
  <c r="AT17" i="13"/>
  <c r="AW16" i="2"/>
  <c r="AI6" i="13"/>
  <c r="AT17" i="2"/>
  <c r="AF7" i="13"/>
  <c r="AT16" i="13"/>
  <c r="AW18" i="2"/>
  <c r="AI8" i="13"/>
  <c r="AW17" i="13"/>
  <c r="AW19" i="2"/>
  <c r="AI9" i="13"/>
  <c r="AT15" i="2"/>
  <c r="AF5" i="13"/>
  <c r="C33" i="16"/>
  <c r="AG6" i="13"/>
  <c r="AU18" i="2"/>
  <c r="AG8" i="13"/>
  <c r="AN8" i="13"/>
  <c r="AU29" i="13"/>
  <c r="AT19" i="2"/>
  <c r="AF9" i="13"/>
  <c r="AT18" i="13"/>
  <c r="AF41" i="2"/>
  <c r="AF10" i="13"/>
  <c r="AM10" i="13"/>
  <c r="AT31" i="13"/>
  <c r="AW9" i="2"/>
  <c r="F24" i="13"/>
  <c r="AW9" i="13"/>
  <c r="AW11" i="2"/>
  <c r="C84" i="16"/>
  <c r="F34" i="13"/>
  <c r="AW11" i="13"/>
  <c r="C92" i="16"/>
  <c r="AW10" i="2"/>
  <c r="F29" i="13"/>
  <c r="AW10" i="13"/>
  <c r="AF41" i="6"/>
  <c r="AW20" i="6"/>
  <c r="AW23" i="6"/>
  <c r="AW24" i="6"/>
  <c r="AU16" i="6"/>
  <c r="AW20" i="4"/>
  <c r="AU16" i="4"/>
  <c r="AF41" i="4"/>
  <c r="AU16" i="3"/>
  <c r="AW20" i="3"/>
  <c r="AU16" i="2"/>
  <c r="AI6" i="1"/>
  <c r="AT14" i="1"/>
  <c r="AV21" i="1"/>
  <c r="AT15" i="1"/>
  <c r="AT6" i="1"/>
  <c r="AU15" i="1"/>
  <c r="AU17" i="1"/>
  <c r="AT18" i="1"/>
  <c r="AW8" i="1"/>
  <c r="AW11" i="1"/>
  <c r="C81" i="16"/>
  <c r="AW17" i="1"/>
  <c r="AW18" i="1"/>
  <c r="AW19" i="1"/>
  <c r="C108" i="16"/>
  <c r="AW9" i="1"/>
  <c r="AW10" i="1"/>
  <c r="AW16" i="1"/>
  <c r="AT17" i="1"/>
  <c r="AU16" i="1"/>
  <c r="AI41" i="6"/>
  <c r="AI41" i="4"/>
  <c r="AI41" i="3"/>
  <c r="AF41" i="3"/>
  <c r="AI10" i="2"/>
  <c r="AT20" i="6"/>
  <c r="AT23" i="6"/>
  <c r="AT24" i="6"/>
  <c r="AW22" i="4"/>
  <c r="AT20" i="4"/>
  <c r="AT23" i="4"/>
  <c r="AT24" i="4"/>
  <c r="AT20" i="3"/>
  <c r="AT23" i="3"/>
  <c r="AT24" i="3"/>
  <c r="AT20" i="2"/>
  <c r="AT23" i="2"/>
  <c r="AT24" i="2"/>
  <c r="AF41" i="1"/>
  <c r="AT19" i="1"/>
  <c r="P32" i="2"/>
  <c r="P32" i="13"/>
  <c r="R32" i="9"/>
  <c r="P27" i="2"/>
  <c r="P27" i="13"/>
  <c r="R27" i="9"/>
  <c r="P30" i="2"/>
  <c r="P30" i="13"/>
  <c r="R30" i="9"/>
  <c r="P26" i="2"/>
  <c r="P26" i="13"/>
  <c r="R26" i="9"/>
  <c r="P33" i="2"/>
  <c r="P33" i="13"/>
  <c r="R33" i="9"/>
  <c r="P18" i="2"/>
  <c r="P18" i="13"/>
  <c r="R18" i="9"/>
  <c r="P19" i="2"/>
  <c r="P19" i="13"/>
  <c r="R19" i="9"/>
  <c r="P17" i="2"/>
  <c r="P17" i="13"/>
  <c r="R17" i="9"/>
  <c r="P21" i="2"/>
  <c r="P21" i="13"/>
  <c r="R21" i="9"/>
  <c r="P28" i="2"/>
  <c r="P28" i="13"/>
  <c r="R28" i="9"/>
  <c r="P29" i="2"/>
  <c r="P29" i="13"/>
  <c r="R29" i="9"/>
  <c r="P16" i="2"/>
  <c r="P16" i="13"/>
  <c r="R16" i="9"/>
  <c r="P31" i="2"/>
  <c r="P31" i="13"/>
  <c r="R31" i="9"/>
  <c r="P22" i="2"/>
  <c r="P22" i="13"/>
  <c r="R22" i="9"/>
  <c r="P25" i="2"/>
  <c r="P25" i="13"/>
  <c r="R25" i="9"/>
  <c r="P24" i="2"/>
  <c r="P24" i="13"/>
  <c r="R24" i="9"/>
  <c r="P15" i="2"/>
  <c r="P15" i="13"/>
  <c r="R15" i="9"/>
  <c r="P20" i="2"/>
  <c r="P20" i="13"/>
  <c r="R20" i="9"/>
  <c r="P23" i="2"/>
  <c r="P23" i="13"/>
  <c r="R23" i="9"/>
  <c r="B4" i="9"/>
  <c r="BF6" i="9"/>
  <c r="B88" i="16"/>
  <c r="AT22" i="6"/>
  <c r="AU22" i="6"/>
  <c r="AV22" i="6"/>
  <c r="AX22" i="6"/>
  <c r="AU22" i="4"/>
  <c r="C113" i="16"/>
  <c r="AW23" i="4"/>
  <c r="AW24" i="4"/>
  <c r="AV22" i="4"/>
  <c r="AX22" i="4"/>
  <c r="AT22" i="4"/>
  <c r="AV22" i="3"/>
  <c r="AX22" i="3"/>
  <c r="C112" i="16"/>
  <c r="AW23" i="3"/>
  <c r="AW24" i="3"/>
  <c r="AT22" i="3"/>
  <c r="AU22" i="3"/>
  <c r="B41" i="16"/>
  <c r="B43" i="16"/>
  <c r="B48" i="16"/>
  <c r="AX22" i="2"/>
  <c r="AV22" i="2"/>
  <c r="AT21" i="1"/>
  <c r="C115" i="16"/>
  <c r="B94" i="16"/>
  <c r="B99" i="16"/>
  <c r="J99" i="16"/>
  <c r="AI41" i="1"/>
  <c r="AJ6" i="1"/>
  <c r="F19" i="9"/>
  <c r="BJ8" i="9"/>
  <c r="AT15" i="13"/>
  <c r="AU17" i="13"/>
  <c r="AW22" i="2"/>
  <c r="AT22" i="2"/>
  <c r="F34" i="9"/>
  <c r="BJ11" i="9"/>
  <c r="C94" i="16"/>
  <c r="C99" i="16"/>
  <c r="AM9" i="13"/>
  <c r="AT30" i="13"/>
  <c r="AL9" i="9"/>
  <c r="AM7" i="13"/>
  <c r="AT28" i="13"/>
  <c r="AL7" i="9"/>
  <c r="AP7" i="13"/>
  <c r="AW28" i="13"/>
  <c r="AO7" i="9"/>
  <c r="AN6" i="13"/>
  <c r="AM6" i="9"/>
  <c r="AU22" i="2"/>
  <c r="AL10" i="9"/>
  <c r="BF19" i="9"/>
  <c r="B111" i="16"/>
  <c r="D33" i="16"/>
  <c r="E33" i="16"/>
  <c r="C41" i="16"/>
  <c r="AP8" i="13"/>
  <c r="AW29" i="13"/>
  <c r="AO8" i="9"/>
  <c r="AM8" i="13"/>
  <c r="AT29" i="13"/>
  <c r="AL8" i="9"/>
  <c r="AM4" i="13"/>
  <c r="AT26" i="13"/>
  <c r="AL4" i="9"/>
  <c r="AT14" i="13"/>
  <c r="AP9" i="13"/>
  <c r="AW30" i="13"/>
  <c r="AO9" i="9"/>
  <c r="AP6" i="13"/>
  <c r="AW27" i="13"/>
  <c r="AO6" i="9"/>
  <c r="AI10" i="13"/>
  <c r="AP10" i="13"/>
  <c r="AW31" i="13"/>
  <c r="AW18" i="13"/>
  <c r="AW16" i="13"/>
  <c r="AM8" i="9"/>
  <c r="BH17" i="9"/>
  <c r="AM5" i="13"/>
  <c r="AL5" i="9"/>
  <c r="AL6" i="9"/>
  <c r="BF15" i="9"/>
  <c r="AN7" i="13"/>
  <c r="AU28" i="13"/>
  <c r="AM7" i="9"/>
  <c r="F29" i="9"/>
  <c r="BJ10" i="9"/>
  <c r="F24" i="9"/>
  <c r="BJ9" i="9"/>
  <c r="BO7" i="9"/>
  <c r="BP7" i="9"/>
  <c r="BM7" i="9"/>
  <c r="BN7" i="9"/>
  <c r="AF41" i="13"/>
  <c r="AT19" i="13"/>
  <c r="AJ41" i="13"/>
  <c r="AU15" i="13"/>
  <c r="AV15" i="13"/>
  <c r="AT22" i="1"/>
  <c r="AT23" i="1"/>
  <c r="AW15" i="1"/>
  <c r="AU21" i="1"/>
  <c r="AW20" i="2"/>
  <c r="AW23" i="2"/>
  <c r="AW24" i="2"/>
  <c r="AI41" i="2"/>
  <c r="AT22" i="13"/>
  <c r="AT23" i="13"/>
  <c r="AV21" i="13"/>
  <c r="AV22" i="13"/>
  <c r="AV23" i="13"/>
  <c r="C65" i="16"/>
  <c r="AU27" i="13"/>
  <c r="J94" i="16"/>
  <c r="M99" i="16"/>
  <c r="AV6" i="9"/>
  <c r="BF27" i="9"/>
  <c r="AW8" i="9"/>
  <c r="BH29" i="9"/>
  <c r="AV10" i="9"/>
  <c r="BF31" i="9"/>
  <c r="AJ41" i="1"/>
  <c r="AP6" i="9"/>
  <c r="AP41" i="9"/>
  <c r="AX15" i="1"/>
  <c r="I94" i="16"/>
  <c r="AL41" i="9"/>
  <c r="AV4" i="9"/>
  <c r="B67" i="16"/>
  <c r="B72" i="16"/>
  <c r="AW6" i="9"/>
  <c r="C67" i="16"/>
  <c r="AT21" i="13"/>
  <c r="BF14" i="9"/>
  <c r="BF21" i="9"/>
  <c r="AO10" i="9"/>
  <c r="AO41" i="9"/>
  <c r="AY9" i="9"/>
  <c r="BJ30" i="9"/>
  <c r="BJ18" i="9"/>
  <c r="AW7" i="9"/>
  <c r="BH28" i="9"/>
  <c r="BH16" i="9"/>
  <c r="AV5" i="9"/>
  <c r="AV8" i="9"/>
  <c r="BF29" i="9"/>
  <c r="BF17" i="9"/>
  <c r="B119" i="16"/>
  <c r="C43" i="16"/>
  <c r="D41" i="16"/>
  <c r="E41" i="16"/>
  <c r="BF22" i="9"/>
  <c r="BF23" i="9"/>
  <c r="AY7" i="9"/>
  <c r="BJ28" i="9"/>
  <c r="BJ16" i="9"/>
  <c r="AV9" i="9"/>
  <c r="BF30" i="9"/>
  <c r="BF18" i="9"/>
  <c r="AY8" i="9"/>
  <c r="BJ29" i="9"/>
  <c r="BJ17" i="9"/>
  <c r="AV7" i="9"/>
  <c r="BF28" i="9"/>
  <c r="BF16" i="9"/>
  <c r="B65" i="16"/>
  <c r="C111" i="16"/>
  <c r="BH15" i="9"/>
  <c r="AW19" i="13"/>
  <c r="AY6" i="9"/>
  <c r="BJ27" i="9"/>
  <c r="I99" i="16"/>
  <c r="F99" i="16"/>
  <c r="AI41" i="13"/>
  <c r="AW15" i="13"/>
  <c r="AX15" i="13"/>
  <c r="AX22" i="13"/>
  <c r="AX23" i="13"/>
  <c r="AU21" i="13"/>
  <c r="AW22" i="1"/>
  <c r="AW23" i="1"/>
  <c r="AW21" i="1"/>
  <c r="AW22" i="13"/>
  <c r="AW23" i="13"/>
  <c r="D65" i="16"/>
  <c r="E65" i="16"/>
  <c r="L99" i="16"/>
  <c r="BJ15" i="9"/>
  <c r="BK15" i="9"/>
  <c r="BM15" i="9"/>
  <c r="BM21" i="9"/>
  <c r="BI15" i="9"/>
  <c r="AX21" i="1"/>
  <c r="AX22" i="1"/>
  <c r="AX23" i="1"/>
  <c r="AZ6" i="9"/>
  <c r="BK27" i="9"/>
  <c r="D67" i="16"/>
  <c r="E67" i="16"/>
  <c r="BF26" i="9"/>
  <c r="BH27" i="9"/>
  <c r="C119" i="16"/>
  <c r="BJ19" i="9"/>
  <c r="C121" i="16"/>
  <c r="BH21" i="9"/>
  <c r="AY10" i="9"/>
  <c r="BJ31" i="9"/>
  <c r="B121" i="16"/>
  <c r="J121" i="16"/>
  <c r="C48" i="16"/>
  <c r="D43" i="16"/>
  <c r="E43" i="16"/>
  <c r="AX21" i="13"/>
  <c r="AW21" i="13"/>
  <c r="BN15" i="9"/>
  <c r="BN21" i="9"/>
  <c r="BJ21" i="9"/>
  <c r="BK21" i="9"/>
  <c r="BO15" i="9"/>
  <c r="BP15" i="9"/>
  <c r="BP22" i="9"/>
  <c r="BP23" i="9"/>
  <c r="BJ22" i="9"/>
  <c r="BJ23" i="9"/>
  <c r="BK22" i="9"/>
  <c r="BK23" i="9"/>
  <c r="BM22" i="9"/>
  <c r="BM23" i="9"/>
  <c r="BI21" i="9"/>
  <c r="BI22" i="9"/>
  <c r="BI23" i="9"/>
  <c r="D48" i="16"/>
  <c r="E48" i="16"/>
  <c r="B126" i="16"/>
  <c r="J126" i="16"/>
  <c r="M126" i="16"/>
  <c r="C72" i="16"/>
  <c r="D72" i="16"/>
  <c r="E72" i="16"/>
  <c r="I121" i="16"/>
  <c r="C126" i="16"/>
  <c r="BN22" i="9"/>
  <c r="BN23" i="9"/>
  <c r="I126" i="16"/>
  <c r="L126" i="16"/>
  <c r="BP21" i="9"/>
  <c r="BO22" i="9"/>
  <c r="BO23" i="9"/>
  <c r="BO21" i="9"/>
  <c r="F126" i="16"/>
</calcChain>
</file>

<file path=xl/sharedStrings.xml><?xml version="1.0" encoding="utf-8"?>
<sst xmlns="http://schemas.openxmlformats.org/spreadsheetml/2006/main" count="1842" uniqueCount="95">
  <si>
    <t>Population (k)</t>
  </si>
  <si>
    <t>Net Migration (k)</t>
  </si>
  <si>
    <t>Natural Change (k)</t>
  </si>
  <si>
    <t>Households (k)</t>
  </si>
  <si>
    <t>Average Household Size</t>
  </si>
  <si>
    <t>ONS MYE</t>
  </si>
  <si>
    <t>ONS 2008</t>
  </si>
  <si>
    <t>ONS 2011</t>
  </si>
  <si>
    <t>2007-12 Trends</t>
  </si>
  <si>
    <t>2007-12</t>
  </si>
  <si>
    <t>CLG 2008</t>
  </si>
  <si>
    <t>CLG 2011</t>
  </si>
  <si>
    <t>ONS/CLG</t>
  </si>
  <si>
    <t>ONS</t>
  </si>
  <si>
    <t>Population</t>
  </si>
  <si>
    <t>Trends</t>
  </si>
  <si>
    <t>Households</t>
  </si>
  <si>
    <t>Annual Averages</t>
  </si>
  <si>
    <t>2011-31</t>
  </si>
  <si>
    <t>2001-11</t>
  </si>
  <si>
    <t>2011-21</t>
  </si>
  <si>
    <t>2021-31</t>
  </si>
  <si>
    <t>Total Change</t>
  </si>
  <si>
    <t>Resident Labour Force</t>
  </si>
  <si>
    <t>2001-11 Trends</t>
  </si>
  <si>
    <t>Natural</t>
  </si>
  <si>
    <t>Change</t>
  </si>
  <si>
    <t>Migration</t>
  </si>
  <si>
    <t>UK Net</t>
  </si>
  <si>
    <t>Overseas Net</t>
  </si>
  <si>
    <t>Other</t>
  </si>
  <si>
    <t>&amp; Other</t>
  </si>
  <si>
    <t>Total</t>
  </si>
  <si>
    <t>Birmingham</t>
  </si>
  <si>
    <t>Bromsgrove</t>
  </si>
  <si>
    <t>Cannock Chase</t>
  </si>
  <si>
    <t>Lichfield</t>
  </si>
  <si>
    <t>Redditch</t>
  </si>
  <si>
    <t>Solihull</t>
  </si>
  <si>
    <t>Tamworth</t>
  </si>
  <si>
    <t>Wyre Forest</t>
  </si>
  <si>
    <t>Rest of LEP</t>
  </si>
  <si>
    <t>LEP</t>
  </si>
  <si>
    <t>North Warwickshire</t>
  </si>
  <si>
    <t>Stratford-on-Avon</t>
  </si>
  <si>
    <t>'Revised' LEP</t>
  </si>
  <si>
    <t>East Staffordshire</t>
  </si>
  <si>
    <t>Table A1: Annual Average Population Change 2001-11, ONS mid-year estimates</t>
  </si>
  <si>
    <t>Start Population</t>
  </si>
  <si>
    <t>Births</t>
  </si>
  <si>
    <t>Deaths</t>
  </si>
  <si>
    <t xml:space="preserve">Internal </t>
  </si>
  <si>
    <t>Internal</t>
  </si>
  <si>
    <t>International</t>
  </si>
  <si>
    <t xml:space="preserve">Asylum </t>
  </si>
  <si>
    <t>Prisoners</t>
  </si>
  <si>
    <t>AF</t>
  </si>
  <si>
    <t>Oadby &amp; Wigston</t>
  </si>
  <si>
    <t>Migration &amp; Other</t>
  </si>
  <si>
    <t>End Population</t>
  </si>
  <si>
    <t>Estimate</t>
  </si>
  <si>
    <t>In</t>
  </si>
  <si>
    <t>Out</t>
  </si>
  <si>
    <t>Net</t>
  </si>
  <si>
    <t>Seekers Net</t>
  </si>
  <si>
    <t>unattributable</t>
  </si>
  <si>
    <t>adjustment</t>
  </si>
  <si>
    <t>Annual Average</t>
  </si>
  <si>
    <t xml:space="preserve">International </t>
  </si>
  <si>
    <t xml:space="preserve">Other </t>
  </si>
  <si>
    <t>Migration and</t>
  </si>
  <si>
    <t>2002-12</t>
  </si>
  <si>
    <t>changes</t>
  </si>
  <si>
    <t>other changes</t>
  </si>
  <si>
    <t>East Staffs</t>
  </si>
  <si>
    <t>Stratford</t>
  </si>
  <si>
    <t>LEP +2 -2</t>
  </si>
  <si>
    <t>Table A2: Households 2001 and 2011, CLG estimates, thousands</t>
  </si>
  <si>
    <t>Table A3: Average Household Size 2001 and 2011, CLG estimates</t>
  </si>
  <si>
    <t>Table A4: Population 2011 and 2031, PBA Projections, thousands</t>
  </si>
  <si>
    <t>Table A5: Households 2011 and 2031, PBA Projections, thousands</t>
  </si>
  <si>
    <t>Table A6: Resident Labour Force 2011 and 2031, PBA Projections, thousands</t>
  </si>
  <si>
    <t>No UPC</t>
  </si>
  <si>
    <t>Capacity</t>
  </si>
  <si>
    <t>2001-11 High</t>
  </si>
  <si>
    <t>2001-11 Low</t>
  </si>
  <si>
    <t>High</t>
  </si>
  <si>
    <t>Low</t>
  </si>
  <si>
    <t>ONS 2012</t>
  </si>
  <si>
    <t>ONS/PBA2012</t>
  </si>
  <si>
    <t>pa</t>
  </si>
  <si>
    <t>ONS/PBA 2012</t>
  </si>
  <si>
    <t>ONS/PBA</t>
  </si>
  <si>
    <t>Change D</t>
  </si>
  <si>
    <t>%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</si>
</sst>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0.0"/>
    <numFmt numFmtId="166" formatCode="0.000"/>
    <numFmt numFmtId="167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/>
    <xf numFmtId="1" fontId="0" fillId="0" borderId="0" xfId="0" applyNumberFormat="1"/>
    <xf numFmtId="0" fontId="0" fillId="2" borderId="0" xfId="0" applyFill="1"/>
    <xf numFmtId="0" fontId="2" fillId="0" borderId="0" xfId="0" applyFont="1" applyAlignment="1">
      <alignment horizontal="right"/>
    </xf>
    <xf numFmtId="164" fontId="0" fillId="0" borderId="0" xfId="0" applyNumberFormat="1"/>
    <xf numFmtId="1" fontId="0" fillId="0" borderId="0" xfId="0" applyNumberFormat="1" applyFont="1"/>
    <xf numFmtId="165" fontId="0" fillId="0" borderId="0" xfId="0" applyNumberFormat="1"/>
    <xf numFmtId="166" fontId="0" fillId="0" borderId="0" xfId="0" applyNumberFormat="1"/>
    <xf numFmtId="165" fontId="0" fillId="0" borderId="0" xfId="0" applyNumberFormat="1" applyFill="1"/>
    <xf numFmtId="3" fontId="3" fillId="0" borderId="0" xfId="1" applyNumberFormat="1" applyFont="1" applyAlignment="1">
      <alignment horizontal="right"/>
    </xf>
    <xf numFmtId="1" fontId="0" fillId="0" borderId="0" xfId="0" applyNumberFormat="1" applyFill="1"/>
    <xf numFmtId="1" fontId="0" fillId="2" borderId="0" xfId="0" applyNumberFormat="1" applyFill="1"/>
    <xf numFmtId="0" fontId="2" fillId="0" borderId="0" xfId="0" applyFont="1" applyAlignment="1">
      <alignment horizontal="left"/>
    </xf>
    <xf numFmtId="0" fontId="0" fillId="3" borderId="0" xfId="0" applyFill="1"/>
    <xf numFmtId="165" fontId="0" fillId="3" borderId="0" xfId="0" applyNumberFormat="1" applyFill="1"/>
    <xf numFmtId="3" fontId="0" fillId="0" borderId="0" xfId="0" applyNumberFormat="1"/>
    <xf numFmtId="3" fontId="4" fillId="0" borderId="0" xfId="0" applyNumberFormat="1" applyFont="1"/>
    <xf numFmtId="3" fontId="4" fillId="0" borderId="0" xfId="0" applyNumberFormat="1" applyFont="1" applyAlignment="1">
      <alignment horizontal="right" wrapText="1"/>
    </xf>
    <xf numFmtId="0" fontId="0" fillId="0" borderId="0" xfId="0" applyFill="1"/>
    <xf numFmtId="0" fontId="2" fillId="0" borderId="0" xfId="0" applyFont="1" applyFill="1"/>
    <xf numFmtId="164" fontId="0" fillId="0" borderId="0" xfId="0" applyNumberFormat="1" applyFill="1"/>
    <xf numFmtId="0" fontId="2" fillId="0" borderId="0" xfId="0" applyFont="1" applyFill="1" applyAlignment="1">
      <alignment horizontal="right"/>
    </xf>
    <xf numFmtId="166" fontId="0" fillId="0" borderId="0" xfId="0" applyNumberFormat="1" applyFill="1"/>
    <xf numFmtId="3" fontId="3" fillId="0" borderId="0" xfId="1" applyNumberFormat="1" applyFont="1" applyFill="1" applyAlignment="1">
      <alignment horizontal="right"/>
    </xf>
    <xf numFmtId="0" fontId="2" fillId="0" borderId="0" xfId="0" applyFont="1" applyFill="1" applyAlignment="1">
      <alignment horizontal="left"/>
    </xf>
    <xf numFmtId="167" fontId="0" fillId="0" borderId="0" xfId="0" applyNumberFormat="1"/>
    <xf numFmtId="0" fontId="5" fillId="0" borderId="0" xfId="0" applyFont="1"/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2" borderId="0" xfId="0" applyFont="1" applyFill="1"/>
    <xf numFmtId="3" fontId="4" fillId="2" borderId="0" xfId="0" applyNumberFormat="1" applyFont="1" applyFill="1"/>
    <xf numFmtId="3" fontId="4" fillId="2" borderId="0" xfId="0" applyNumberFormat="1" applyFont="1" applyFill="1" applyAlignment="1">
      <alignment horizontal="right" wrapText="1"/>
    </xf>
    <xf numFmtId="0" fontId="4" fillId="2" borderId="0" xfId="0" applyFont="1" applyFill="1"/>
    <xf numFmtId="0" fontId="4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0" fontId="6" fillId="0" borderId="0" xfId="0" applyFont="1"/>
    <xf numFmtId="0" fontId="6" fillId="0" borderId="0" xfId="0" applyFont="1" applyFill="1" applyAlignment="1">
      <alignment horizontal="center" wrapText="1"/>
    </xf>
    <xf numFmtId="0" fontId="6" fillId="0" borderId="0" xfId="0" applyFont="1" applyFill="1"/>
    <xf numFmtId="0" fontId="4" fillId="0" borderId="0" xfId="0" applyFont="1" applyFill="1"/>
    <xf numFmtId="3" fontId="4" fillId="0" borderId="0" xfId="0" applyNumberFormat="1" applyFont="1" applyFill="1"/>
    <xf numFmtId="0" fontId="6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6" fillId="4" borderId="0" xfId="0" applyFont="1" applyFill="1"/>
    <xf numFmtId="3" fontId="4" fillId="4" borderId="0" xfId="0" applyNumberFormat="1" applyFont="1" applyFill="1"/>
    <xf numFmtId="0" fontId="4" fillId="4" borderId="0" xfId="0" applyFont="1" applyFill="1"/>
    <xf numFmtId="0" fontId="6" fillId="5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/>
    </xf>
    <xf numFmtId="1" fontId="7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center" wrapText="1"/>
    </xf>
    <xf numFmtId="0" fontId="6" fillId="5" borderId="0" xfId="0" applyFont="1" applyFill="1"/>
    <xf numFmtId="3" fontId="4" fillId="5" borderId="0" xfId="0" applyNumberFormat="1" applyFont="1" applyFill="1"/>
    <xf numFmtId="0" fontId="4" fillId="5" borderId="0" xfId="0" applyFont="1" applyFill="1"/>
    <xf numFmtId="0" fontId="5" fillId="0" borderId="0" xfId="0" applyFont="1" applyAlignment="1">
      <alignment vertical="center"/>
    </xf>
    <xf numFmtId="3" fontId="0" fillId="0" borderId="0" xfId="0" applyNumberFormat="1" applyFont="1" applyAlignment="1">
      <alignment horizontal="right"/>
    </xf>
    <xf numFmtId="0" fontId="2" fillId="7" borderId="0" xfId="0" applyFont="1" applyFill="1"/>
    <xf numFmtId="164" fontId="0" fillId="7" borderId="0" xfId="0" applyNumberFormat="1" applyFill="1"/>
    <xf numFmtId="165" fontId="0" fillId="7" borderId="0" xfId="0" applyNumberFormat="1" applyFill="1"/>
    <xf numFmtId="0" fontId="0" fillId="7" borderId="0" xfId="0" applyFill="1"/>
    <xf numFmtId="0" fontId="2" fillId="7" borderId="0" xfId="0" applyFont="1" applyFill="1" applyAlignment="1">
      <alignment horizontal="right"/>
    </xf>
    <xf numFmtId="166" fontId="0" fillId="7" borderId="0" xfId="0" applyNumberFormat="1" applyFill="1"/>
    <xf numFmtId="0" fontId="2" fillId="8" borderId="0" xfId="0" applyFont="1" applyFill="1"/>
    <xf numFmtId="0" fontId="0" fillId="8" borderId="0" xfId="0" applyFill="1"/>
    <xf numFmtId="165" fontId="0" fillId="8" borderId="0" xfId="0" applyNumberFormat="1" applyFill="1"/>
    <xf numFmtId="1" fontId="0" fillId="8" borderId="0" xfId="0" applyNumberFormat="1" applyFill="1"/>
    <xf numFmtId="3" fontId="0" fillId="7" borderId="0" xfId="0" applyNumberFormat="1" applyFont="1" applyFill="1" applyAlignment="1">
      <alignment horizontal="right"/>
    </xf>
    <xf numFmtId="164" fontId="0" fillId="8" borderId="0" xfId="0" applyNumberFormat="1" applyFill="1"/>
    <xf numFmtId="0" fontId="2" fillId="8" borderId="0" xfId="0" applyFont="1" applyFill="1" applyAlignment="1">
      <alignment horizontal="right"/>
    </xf>
    <xf numFmtId="167" fontId="0" fillId="7" borderId="0" xfId="0" applyNumberFormat="1" applyFill="1"/>
    <xf numFmtId="3" fontId="0" fillId="0" borderId="0" xfId="0" applyNumberFormat="1" applyFont="1" applyFill="1" applyAlignment="1">
      <alignment horizontal="right"/>
    </xf>
    <xf numFmtId="0" fontId="8" fillId="0" borderId="0" xfId="0" applyFont="1"/>
    <xf numFmtId="1" fontId="8" fillId="0" borderId="0" xfId="0" applyNumberFormat="1" applyFont="1"/>
    <xf numFmtId="0" fontId="5" fillId="3" borderId="0" xfId="0" applyFont="1" applyFill="1"/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164" fontId="8" fillId="0" borderId="0" xfId="0" applyNumberFormat="1" applyFont="1"/>
    <xf numFmtId="164" fontId="8" fillId="3" borderId="0" xfId="0" applyNumberFormat="1" applyFont="1" applyFill="1"/>
    <xf numFmtId="165" fontId="8" fillId="0" borderId="0" xfId="0" applyNumberFormat="1" applyFont="1"/>
    <xf numFmtId="165" fontId="8" fillId="3" borderId="0" xfId="0" applyNumberFormat="1" applyFont="1" applyFill="1"/>
    <xf numFmtId="0" fontId="5" fillId="0" borderId="0" xfId="0" applyFont="1" applyBorder="1"/>
    <xf numFmtId="165" fontId="8" fillId="0" borderId="0" xfId="0" applyNumberFormat="1" applyFont="1" applyBorder="1"/>
    <xf numFmtId="0" fontId="8" fillId="0" borderId="0" xfId="0" applyFont="1" applyBorder="1"/>
    <xf numFmtId="0" fontId="8" fillId="3" borderId="0" xfId="0" applyFont="1" applyFill="1" applyBorder="1"/>
    <xf numFmtId="166" fontId="8" fillId="0" borderId="0" xfId="0" applyNumberFormat="1" applyFont="1"/>
    <xf numFmtId="0" fontId="8" fillId="0" borderId="0" xfId="0" applyFont="1" applyFill="1"/>
    <xf numFmtId="165" fontId="8" fillId="0" borderId="0" xfId="0" applyNumberFormat="1" applyFont="1" applyFill="1"/>
    <xf numFmtId="165" fontId="8" fillId="3" borderId="0" xfId="0" applyNumberFormat="1" applyFont="1" applyFill="1" applyBorder="1"/>
    <xf numFmtId="166" fontId="8" fillId="3" borderId="0" xfId="0" applyNumberFormat="1" applyFont="1" applyFill="1" applyBorder="1"/>
    <xf numFmtId="164" fontId="8" fillId="0" borderId="0" xfId="0" applyNumberFormat="1" applyFont="1" applyFill="1"/>
    <xf numFmtId="164" fontId="9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right"/>
    </xf>
    <xf numFmtId="165" fontId="8" fillId="3" borderId="0" xfId="0" applyNumberFormat="1" applyFont="1" applyFill="1" applyAlignment="1">
      <alignment horizontal="right"/>
    </xf>
    <xf numFmtId="0" fontId="8" fillId="3" borderId="0" xfId="0" applyFont="1" applyFill="1"/>
    <xf numFmtId="1" fontId="11" fillId="0" borderId="0" xfId="0" applyNumberFormat="1" applyFont="1"/>
    <xf numFmtId="1" fontId="8" fillId="0" borderId="0" xfId="0" applyNumberFormat="1" applyFont="1" applyFill="1"/>
    <xf numFmtId="0" fontId="8" fillId="2" borderId="0" xfId="0" applyFont="1" applyFill="1"/>
    <xf numFmtId="1" fontId="8" fillId="2" borderId="0" xfId="0" applyNumberFormat="1" applyFont="1" applyFill="1"/>
    <xf numFmtId="3" fontId="8" fillId="0" borderId="0" xfId="0" applyNumberFormat="1" applyFont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166" fontId="8" fillId="0" borderId="0" xfId="0" applyNumberFormat="1" applyFont="1" applyFill="1"/>
    <xf numFmtId="0" fontId="5" fillId="8" borderId="0" xfId="0" applyFont="1" applyFill="1"/>
    <xf numFmtId="0" fontId="8" fillId="8" borderId="0" xfId="0" applyFont="1" applyFill="1"/>
    <xf numFmtId="0" fontId="5" fillId="7" borderId="0" xfId="0" applyFont="1" applyFill="1"/>
    <xf numFmtId="0" fontId="5" fillId="7" borderId="0" xfId="0" applyFont="1" applyFill="1" applyAlignment="1">
      <alignment horizontal="right"/>
    </xf>
    <xf numFmtId="164" fontId="8" fillId="7" borderId="0" xfId="0" applyNumberFormat="1" applyFont="1" applyFill="1"/>
    <xf numFmtId="165" fontId="8" fillId="7" borderId="0" xfId="0" applyNumberFormat="1" applyFont="1" applyFill="1"/>
    <xf numFmtId="0" fontId="8" fillId="7" borderId="0" xfId="0" applyFont="1" applyFill="1"/>
    <xf numFmtId="165" fontId="8" fillId="8" borderId="0" xfId="0" applyNumberFormat="1" applyFont="1" applyFill="1"/>
    <xf numFmtId="166" fontId="8" fillId="7" borderId="0" xfId="0" applyNumberFormat="1" applyFont="1" applyFill="1"/>
    <xf numFmtId="1" fontId="8" fillId="8" borderId="0" xfId="0" applyNumberFormat="1" applyFont="1" applyFill="1"/>
    <xf numFmtId="165" fontId="8" fillId="7" borderId="0" xfId="0" applyNumberFormat="1" applyFont="1" applyFill="1" applyAlignment="1">
      <alignment horizontal="right"/>
    </xf>
    <xf numFmtId="3" fontId="8" fillId="7" borderId="0" xfId="0" applyNumberFormat="1" applyFont="1" applyFill="1" applyAlignment="1">
      <alignment horizontal="right"/>
    </xf>
    <xf numFmtId="165" fontId="8" fillId="7" borderId="0" xfId="0" applyNumberFormat="1" applyFont="1" applyFill="1" applyBorder="1"/>
    <xf numFmtId="0" fontId="8" fillId="7" borderId="0" xfId="0" applyFont="1" applyFill="1" applyBorder="1"/>
    <xf numFmtId="0" fontId="5" fillId="0" borderId="0" xfId="0" applyFont="1" applyBorder="1" applyAlignment="1">
      <alignment horizontal="right"/>
    </xf>
    <xf numFmtId="0" fontId="5" fillId="7" borderId="0" xfId="0" applyFont="1" applyFill="1" applyBorder="1" applyAlignment="1">
      <alignment horizontal="right"/>
    </xf>
    <xf numFmtId="166" fontId="8" fillId="0" borderId="0" xfId="0" applyNumberFormat="1" applyFont="1" applyBorder="1"/>
    <xf numFmtId="166" fontId="8" fillId="7" borderId="0" xfId="0" applyNumberFormat="1" applyFont="1" applyFill="1" applyBorder="1"/>
    <xf numFmtId="0" fontId="5" fillId="9" borderId="0" xfId="0" applyFont="1" applyFill="1"/>
    <xf numFmtId="0" fontId="8" fillId="9" borderId="0" xfId="0" applyFont="1" applyFill="1"/>
    <xf numFmtId="165" fontId="8" fillId="9" borderId="0" xfId="0" applyNumberFormat="1" applyFont="1" applyFill="1"/>
    <xf numFmtId="1" fontId="8" fillId="9" borderId="0" xfId="0" applyNumberFormat="1" applyFont="1" applyFill="1"/>
    <xf numFmtId="0" fontId="5" fillId="0" borderId="0" xfId="0" applyFont="1" applyFill="1"/>
    <xf numFmtId="0" fontId="8" fillId="6" borderId="0" xfId="0" applyFont="1" applyFill="1"/>
    <xf numFmtId="1" fontId="8" fillId="6" borderId="0" xfId="0" applyNumberFormat="1" applyFont="1" applyFill="1"/>
    <xf numFmtId="164" fontId="8" fillId="0" borderId="0" xfId="0" applyNumberFormat="1" applyFont="1" applyBorder="1"/>
    <xf numFmtId="164" fontId="8" fillId="0" borderId="0" xfId="0" applyNumberFormat="1" applyFont="1" applyFill="1" applyBorder="1"/>
    <xf numFmtId="164" fontId="8" fillId="8" borderId="0" xfId="0" applyNumberFormat="1" applyFont="1" applyFill="1"/>
    <xf numFmtId="0" fontId="8" fillId="0" borderId="0" xfId="0" applyFont="1" applyFill="1" applyBorder="1"/>
    <xf numFmtId="3" fontId="8" fillId="0" borderId="0" xfId="0" applyNumberFormat="1" applyFont="1"/>
    <xf numFmtId="0" fontId="5" fillId="8" borderId="0" xfId="0" applyFont="1" applyFill="1" applyAlignment="1">
      <alignment horizontal="right"/>
    </xf>
    <xf numFmtId="165" fontId="8" fillId="0" borderId="0" xfId="0" applyNumberFormat="1" applyFont="1" applyFill="1" applyBorder="1"/>
    <xf numFmtId="3" fontId="8" fillId="0" borderId="0" xfId="0" applyNumberFormat="1" applyFont="1" applyFill="1"/>
    <xf numFmtId="0" fontId="5" fillId="0" borderId="0" xfId="0" applyFont="1" applyFill="1" applyAlignment="1">
      <alignment horizontal="left"/>
    </xf>
    <xf numFmtId="0" fontId="5" fillId="2" borderId="0" xfId="0" applyFont="1" applyFill="1"/>
    <xf numFmtId="3" fontId="8" fillId="2" borderId="0" xfId="0" applyNumberFormat="1" applyFont="1" applyFill="1"/>
    <xf numFmtId="0" fontId="5" fillId="4" borderId="0" xfId="0" applyFont="1" applyFill="1"/>
    <xf numFmtId="0" fontId="8" fillId="4" borderId="0" xfId="0" applyFont="1" applyFill="1"/>
    <xf numFmtId="3" fontId="8" fillId="4" borderId="0" xfId="0" applyNumberFormat="1" applyFont="1" applyFill="1"/>
    <xf numFmtId="0" fontId="5" fillId="5" borderId="0" xfId="0" applyFont="1" applyFill="1"/>
    <xf numFmtId="0" fontId="8" fillId="5" borderId="0" xfId="0" applyFont="1" applyFill="1"/>
    <xf numFmtId="3" fontId="8" fillId="5" borderId="0" xfId="0" applyNumberFormat="1" applyFont="1" applyFill="1"/>
    <xf numFmtId="3" fontId="5" fillId="0" borderId="0" xfId="0" applyNumberFormat="1" applyFont="1"/>
    <xf numFmtId="0" fontId="5" fillId="0" borderId="0" xfId="0" quotePrefix="1" applyFont="1"/>
    <xf numFmtId="165" fontId="5" fillId="0" borderId="0" xfId="0" applyNumberFormat="1" applyFont="1"/>
    <xf numFmtId="164" fontId="5" fillId="0" borderId="0" xfId="0" applyNumberFormat="1" applyFont="1"/>
    <xf numFmtId="166" fontId="5" fillId="0" borderId="0" xfId="0" applyNumberFormat="1" applyFont="1"/>
    <xf numFmtId="164" fontId="8" fillId="2" borderId="0" xfId="0" applyNumberFormat="1" applyFont="1" applyFill="1"/>
    <xf numFmtId="164" fontId="5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Birmingham!$B$3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Birmingham!$A$4:$A$34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Birmingham!$B$4:$B$34</c:f>
              <c:numCache>
                <c:formatCode>#,##0.0</c:formatCode>
                <c:ptCount val="31"/>
                <c:pt idx="0">
                  <c:v>984.6420000000001</c:v>
                </c:pt>
                <c:pt idx="1">
                  <c:v>990.384</c:v>
                </c:pt>
                <c:pt idx="2">
                  <c:v>996.356</c:v>
                </c:pt>
                <c:pt idx="3">
                  <c:v>1002.376</c:v>
                </c:pt>
                <c:pt idx="4">
                  <c:v>1014.65</c:v>
                </c:pt>
                <c:pt idx="5">
                  <c:v>1020.843</c:v>
                </c:pt>
                <c:pt idx="6">
                  <c:v>1029.021</c:v>
                </c:pt>
                <c:pt idx="7">
                  <c:v>1038.98</c:v>
                </c:pt>
                <c:pt idx="8">
                  <c:v>1050.072</c:v>
                </c:pt>
                <c:pt idx="9">
                  <c:v>1061.074</c:v>
                </c:pt>
                <c:pt idx="10">
                  <c:v>1074.283</c:v>
                </c:pt>
                <c:pt idx="11">
                  <c:v>1085.417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Birmingham!$C$3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Birmingham!$A$4:$A$34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Birmingham!$C$4:$C$34</c:f>
              <c:numCache>
                <c:formatCode>#,##0.0</c:formatCode>
                <c:ptCount val="31"/>
                <c:pt idx="7">
                  <c:v>1019.2</c:v>
                </c:pt>
                <c:pt idx="8">
                  <c:v>1026.9</c:v>
                </c:pt>
                <c:pt idx="9">
                  <c:v>1035.0</c:v>
                </c:pt>
                <c:pt idx="10">
                  <c:v>1042.9</c:v>
                </c:pt>
                <c:pt idx="11">
                  <c:v>1050.7</c:v>
                </c:pt>
                <c:pt idx="12">
                  <c:v>1058.4</c:v>
                </c:pt>
                <c:pt idx="13">
                  <c:v>1066.1</c:v>
                </c:pt>
                <c:pt idx="14">
                  <c:v>1073.7</c:v>
                </c:pt>
                <c:pt idx="15">
                  <c:v>1081.4</c:v>
                </c:pt>
                <c:pt idx="16">
                  <c:v>1089.1</c:v>
                </c:pt>
                <c:pt idx="17">
                  <c:v>1096.7</c:v>
                </c:pt>
                <c:pt idx="18">
                  <c:v>1104.2</c:v>
                </c:pt>
                <c:pt idx="19">
                  <c:v>1111.5</c:v>
                </c:pt>
                <c:pt idx="20">
                  <c:v>1118.8</c:v>
                </c:pt>
                <c:pt idx="21">
                  <c:v>1126.0</c:v>
                </c:pt>
                <c:pt idx="22">
                  <c:v>1133.3</c:v>
                </c:pt>
                <c:pt idx="23">
                  <c:v>1140.6</c:v>
                </c:pt>
                <c:pt idx="24">
                  <c:v>1147.8</c:v>
                </c:pt>
                <c:pt idx="25">
                  <c:v>1155.1</c:v>
                </c:pt>
                <c:pt idx="26">
                  <c:v>1162.3</c:v>
                </c:pt>
                <c:pt idx="27">
                  <c:v>1169.5</c:v>
                </c:pt>
                <c:pt idx="28">
                  <c:v>1176.4</c:v>
                </c:pt>
                <c:pt idx="29">
                  <c:v>1183.2</c:v>
                </c:pt>
                <c:pt idx="30">
                  <c:v>1189.9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Birmingham!$D$3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Birmingham!$A$4:$A$34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Birmingham!$D$4:$D$34</c:f>
              <c:numCache>
                <c:formatCode>#,##0.0</c:formatCode>
                <c:ptCount val="31"/>
                <c:pt idx="10">
                  <c:v>1074.283</c:v>
                </c:pt>
                <c:pt idx="11">
                  <c:v>1084.228509165902</c:v>
                </c:pt>
                <c:pt idx="12">
                  <c:v>1093.976691368377</c:v>
                </c:pt>
                <c:pt idx="13">
                  <c:v>1103.41804986616</c:v>
                </c:pt>
                <c:pt idx="14">
                  <c:v>1112.466171587611</c:v>
                </c:pt>
                <c:pt idx="15">
                  <c:v>1121.263143748045</c:v>
                </c:pt>
                <c:pt idx="16">
                  <c:v>1129.615786233161</c:v>
                </c:pt>
                <c:pt idx="17">
                  <c:v>1137.66133574136</c:v>
                </c:pt>
                <c:pt idx="18">
                  <c:v>1145.387613066601</c:v>
                </c:pt>
                <c:pt idx="19">
                  <c:v>1152.85391469613</c:v>
                </c:pt>
                <c:pt idx="20">
                  <c:v>1160.113985797456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Birmingham!$E$3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Birmingham!$A$4:$A$34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Birmingham!$E$4:$E$34</c:f>
              <c:numCache>
                <c:formatCode>#,##0.0</c:formatCode>
                <c:ptCount val="31"/>
                <c:pt idx="11">
                  <c:v>1085.4</c:v>
                </c:pt>
                <c:pt idx="12">
                  <c:v>1093.4</c:v>
                </c:pt>
                <c:pt idx="13">
                  <c:v>1101.7</c:v>
                </c:pt>
                <c:pt idx="14">
                  <c:v>1109.8</c:v>
                </c:pt>
                <c:pt idx="15">
                  <c:v>1118.3</c:v>
                </c:pt>
                <c:pt idx="16">
                  <c:v>1126.4</c:v>
                </c:pt>
                <c:pt idx="17">
                  <c:v>1134.5</c:v>
                </c:pt>
                <c:pt idx="18">
                  <c:v>1142.1</c:v>
                </c:pt>
                <c:pt idx="19">
                  <c:v>1149.6</c:v>
                </c:pt>
                <c:pt idx="20">
                  <c:v>1156.8</c:v>
                </c:pt>
                <c:pt idx="21">
                  <c:v>1164.1</c:v>
                </c:pt>
                <c:pt idx="22">
                  <c:v>1171.4</c:v>
                </c:pt>
                <c:pt idx="23">
                  <c:v>1178.7</c:v>
                </c:pt>
                <c:pt idx="24">
                  <c:v>1186.1</c:v>
                </c:pt>
                <c:pt idx="25">
                  <c:v>1193.4</c:v>
                </c:pt>
                <c:pt idx="26">
                  <c:v>1200.8</c:v>
                </c:pt>
                <c:pt idx="27">
                  <c:v>1207.9</c:v>
                </c:pt>
                <c:pt idx="28">
                  <c:v>1215.1</c:v>
                </c:pt>
                <c:pt idx="29">
                  <c:v>1222.2</c:v>
                </c:pt>
                <c:pt idx="30">
                  <c:v>1229.2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Birmingham!$F$3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Birmingham!$A$4:$A$34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Birmingham!$F$4:$F$34</c:f>
              <c:numCache>
                <c:formatCode>#,##0.0</c:formatCode>
                <c:ptCount val="31"/>
                <c:pt idx="11">
                  <c:v>1085.417</c:v>
                </c:pt>
                <c:pt idx="12">
                  <c:v>1097.26076138137</c:v>
                </c:pt>
                <c:pt idx="13">
                  <c:v>1109.406161936965</c:v>
                </c:pt>
                <c:pt idx="14">
                  <c:v>1121.748276029111</c:v>
                </c:pt>
                <c:pt idx="15">
                  <c:v>1134.220391428805</c:v>
                </c:pt>
                <c:pt idx="16">
                  <c:v>1146.825999701546</c:v>
                </c:pt>
                <c:pt idx="17">
                  <c:v>1159.552213927162</c:v>
                </c:pt>
                <c:pt idx="18">
                  <c:v>1172.369645012111</c:v>
                </c:pt>
                <c:pt idx="19">
                  <c:v>1185.280273023119</c:v>
                </c:pt>
                <c:pt idx="20">
                  <c:v>1198.29989676259</c:v>
                </c:pt>
                <c:pt idx="21">
                  <c:v>1211.406472366933</c:v>
                </c:pt>
                <c:pt idx="22">
                  <c:v>1224.625676564496</c:v>
                </c:pt>
                <c:pt idx="23">
                  <c:v>1237.977810626717</c:v>
                </c:pt>
                <c:pt idx="24">
                  <c:v>1251.439496228881</c:v>
                </c:pt>
                <c:pt idx="25">
                  <c:v>1264.9895392477</c:v>
                </c:pt>
                <c:pt idx="26">
                  <c:v>1278.603692505943</c:v>
                </c:pt>
                <c:pt idx="27">
                  <c:v>1292.269344067121</c:v>
                </c:pt>
                <c:pt idx="28">
                  <c:v>1306.036644883177</c:v>
                </c:pt>
                <c:pt idx="29">
                  <c:v>1319.889174260288</c:v>
                </c:pt>
                <c:pt idx="30">
                  <c:v>1333.786497933785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Birmingham!$G$3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Birmingham!$A$4:$A$34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Birmingham!$G$4:$G$34</c:f>
              <c:numCache>
                <c:formatCode>General</c:formatCode>
                <c:ptCount val="31"/>
                <c:pt idx="11" formatCode="#,##0.0">
                  <c:v>1085.417</c:v>
                </c:pt>
                <c:pt idx="12" formatCode="#,##0.0">
                  <c:v>1095.842664017561</c:v>
                </c:pt>
                <c:pt idx="13" formatCode="#,##0.0">
                  <c:v>1106.708197429856</c:v>
                </c:pt>
                <c:pt idx="14" formatCode="#,##0.0">
                  <c:v>1117.900229338546</c:v>
                </c:pt>
                <c:pt idx="15" formatCode="#,##0.0">
                  <c:v>1129.362516587384</c:v>
                </c:pt>
                <c:pt idx="16" formatCode="#,##0.0">
                  <c:v>1141.094037023368</c:v>
                </c:pt>
                <c:pt idx="17" formatCode="#,##0.0">
                  <c:v>1153.066440074238</c:v>
                </c:pt>
                <c:pt idx="18" formatCode="#,##0.0">
                  <c:v>1165.232538071455</c:v>
                </c:pt>
                <c:pt idx="19" formatCode="#,##0.0">
                  <c:v>1177.577030288756</c:v>
                </c:pt>
                <c:pt idx="20" formatCode="#,##0.0">
                  <c:v>1190.098389513246</c:v>
                </c:pt>
                <c:pt idx="21" formatCode="#,##0.0">
                  <c:v>1202.771118330417</c:v>
                </c:pt>
                <c:pt idx="22" formatCode="#,##0.0">
                  <c:v>1215.606764979393</c:v>
                </c:pt>
                <c:pt idx="23" formatCode="#,##0.0">
                  <c:v>1228.603516875576</c:v>
                </c:pt>
                <c:pt idx="24" formatCode="#,##0.0">
                  <c:v>1241.734387775674</c:v>
                </c:pt>
                <c:pt idx="25" formatCode="#,##0.0">
                  <c:v>1254.971927316956</c:v>
                </c:pt>
                <c:pt idx="26" formatCode="#,##0.0">
                  <c:v>1268.284891030685</c:v>
                </c:pt>
                <c:pt idx="27" formatCode="#,##0.0">
                  <c:v>1281.649560569899</c:v>
                </c:pt>
                <c:pt idx="28" formatCode="#,##0.0">
                  <c:v>1295.098528334474</c:v>
                </c:pt>
                <c:pt idx="29" formatCode="#,##0.0">
                  <c:v>1308.629020771469</c:v>
                </c:pt>
                <c:pt idx="30" formatCode="#,##0.0">
                  <c:v>1322.210028503944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006648"/>
        <c:axId val="2122009848"/>
      </c:lineChart>
      <c:catAx>
        <c:axId val="2122006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2009848"/>
        <c:crosses val="autoZero"/>
        <c:auto val="1"/>
        <c:lblAlgn val="ctr"/>
        <c:lblOffset val="100"/>
        <c:noMultiLvlLbl val="0"/>
      </c:catAx>
      <c:valAx>
        <c:axId val="2122009848"/>
        <c:scaling>
          <c:orientation val="minMax"/>
          <c:min val="950.0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122006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Bromsgrove!$AF$3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Bromsgrove!$AE$4:$AE$10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Bromsgrove!$AF$4:$AF$10</c:f>
              <c:numCache>
                <c:formatCode>0.0</c:formatCode>
                <c:ptCount val="7"/>
                <c:pt idx="0">
                  <c:v>35.195</c:v>
                </c:pt>
                <c:pt idx="1">
                  <c:v>37.061</c:v>
                </c:pt>
                <c:pt idx="2">
                  <c:v>38.695</c:v>
                </c:pt>
                <c:pt idx="3">
                  <c:v>40.462</c:v>
                </c:pt>
                <c:pt idx="4">
                  <c:v>42.387</c:v>
                </c:pt>
                <c:pt idx="5">
                  <c:v>44.292</c:v>
                </c:pt>
                <c:pt idx="6">
                  <c:v>45.967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Bromsgrove!$AG$3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Bromsgrove!$AE$4:$AE$10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Bromsgrove!$AG$4:$AG$10</c:f>
              <c:numCache>
                <c:formatCode>General</c:formatCode>
                <c:ptCount val="7"/>
                <c:pt idx="2" formatCode="0.0">
                  <c:v>38.312</c:v>
                </c:pt>
                <c:pt idx="3" formatCode="0.0">
                  <c:v>39.826</c:v>
                </c:pt>
                <c:pt idx="4" formatCode="0.0">
                  <c:v>41.366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Bromsgrove!$AH$3</c:f>
              <c:strCache>
                <c:ptCount val="1"/>
                <c:pt idx="0">
                  <c:v>ONS/PBA 2012</c:v>
                </c:pt>
              </c:strCache>
            </c:strRef>
          </c:tx>
          <c:marker>
            <c:symbol val="none"/>
          </c:marker>
          <c:cat>
            <c:numRef>
              <c:f>Bromsgrove!$AE$4:$AE$10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Bromsgrove!$AH$4:$AH$10</c:f>
              <c:numCache>
                <c:formatCode>General</c:formatCode>
                <c:ptCount val="7"/>
                <c:pt idx="2" formatCode="0.0">
                  <c:v>38.3153026728815</c:v>
                </c:pt>
                <c:pt idx="3" formatCode="0.0">
                  <c:v>39.58989452359958</c:v>
                </c:pt>
                <c:pt idx="4" formatCode="0.0">
                  <c:v>41.01779325969418</c:v>
                </c:pt>
                <c:pt idx="5" formatCode="0.0">
                  <c:v>42.61692547625201</c:v>
                </c:pt>
                <c:pt idx="6" formatCode="0.0">
                  <c:v>44.08374308293705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Bromsgrove!$AI$3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Bromsgrove!$AE$4:$AE$10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Bromsgrove!$AI$4:$AI$10</c:f>
              <c:numCache>
                <c:formatCode>General</c:formatCode>
                <c:ptCount val="7"/>
                <c:pt idx="2" formatCode="0.0">
                  <c:v>38.3153026728815</c:v>
                </c:pt>
                <c:pt idx="3" formatCode="0.0">
                  <c:v>39.23713239956767</c:v>
                </c:pt>
                <c:pt idx="4" formatCode="0.0">
                  <c:v>40.18754901198686</c:v>
                </c:pt>
                <c:pt idx="5" formatCode="0.0">
                  <c:v>41.38041788778406</c:v>
                </c:pt>
                <c:pt idx="6" formatCode="0.0">
                  <c:v>42.53486982265138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Bromsgrove!$AJ$3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Bromsgrove!$AE$4:$AE$10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Bromsgrove!$AJ$4:$AJ$10</c:f>
              <c:numCache>
                <c:formatCode>General</c:formatCode>
                <c:ptCount val="7"/>
                <c:pt idx="2" formatCode="0.0">
                  <c:v>38.3153026728815</c:v>
                </c:pt>
                <c:pt idx="3" formatCode="0.0">
                  <c:v>39.34403494689167</c:v>
                </c:pt>
                <c:pt idx="4" formatCode="0.0">
                  <c:v>40.55070876733812</c:v>
                </c:pt>
                <c:pt idx="5" formatCode="0.0">
                  <c:v>42.05967862999614</c:v>
                </c:pt>
                <c:pt idx="6" formatCode="0.0">
                  <c:v>43.5374851737195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975240"/>
        <c:axId val="2130978360"/>
      </c:lineChart>
      <c:catAx>
        <c:axId val="2130975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0978360"/>
        <c:crosses val="autoZero"/>
        <c:auto val="1"/>
        <c:lblAlgn val="ctr"/>
        <c:lblOffset val="100"/>
        <c:noMultiLvlLbl val="0"/>
      </c:catAx>
      <c:valAx>
        <c:axId val="2130978360"/>
        <c:scaling>
          <c:orientation val="minMax"/>
          <c:min val="3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0975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Bromsgrove!$AM$3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Bromsgrove!$AL$4:$AL$10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Bromsgrove!$AM$4:$AM$10</c:f>
              <c:numCache>
                <c:formatCode>0.000</c:formatCode>
                <c:ptCount val="7"/>
                <c:pt idx="0">
                  <c:v>2.436311976132973</c:v>
                </c:pt>
                <c:pt idx="1">
                  <c:v>2.408083969671623</c:v>
                </c:pt>
                <c:pt idx="2">
                  <c:v>2.366817418271094</c:v>
                </c:pt>
                <c:pt idx="3">
                  <c:v>2.325713014680441</c:v>
                </c:pt>
                <c:pt idx="4">
                  <c:v>2.292495340552528</c:v>
                </c:pt>
                <c:pt idx="5">
                  <c:v>2.260227580601462</c:v>
                </c:pt>
                <c:pt idx="6">
                  <c:v>2.230991798464115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Bromsgrove!$AN$3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Bromsgrove!$AL$4:$AL$10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Bromsgrove!$AN$4:$AN$10</c:f>
              <c:numCache>
                <c:formatCode>0.000</c:formatCode>
                <c:ptCount val="7"/>
                <c:pt idx="2">
                  <c:v>2.372207141365629</c:v>
                </c:pt>
                <c:pt idx="3">
                  <c:v>2.343820619695676</c:v>
                </c:pt>
                <c:pt idx="4">
                  <c:v>2.330367935019098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Bromsgrove!$AO$3</c:f>
              <c:strCache>
                <c:ptCount val="1"/>
                <c:pt idx="0">
                  <c:v>ONS/PBA 2012</c:v>
                </c:pt>
              </c:strCache>
            </c:strRef>
          </c:tx>
          <c:marker>
            <c:symbol val="none"/>
          </c:marker>
          <c:cat>
            <c:numRef>
              <c:f>Bromsgrove!$AL$4:$AL$10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Bromsgrove!$AO$4:$AO$10</c:f>
              <c:numCache>
                <c:formatCode>General</c:formatCode>
                <c:ptCount val="7"/>
                <c:pt idx="2" formatCode="0.000">
                  <c:v>2.372075171290266</c:v>
                </c:pt>
                <c:pt idx="3" formatCode="0.000">
                  <c:v>2.347408691089474</c:v>
                </c:pt>
                <c:pt idx="4" formatCode="0.000">
                  <c:v>2.322954390250002</c:v>
                </c:pt>
                <c:pt idx="5" formatCode="0.000">
                  <c:v>2.288290634197744</c:v>
                </c:pt>
                <c:pt idx="6" formatCode="0.000">
                  <c:v>2.257457765088901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Bromsgrove!$AP$3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Bromsgrove!$AL$4:$AL$10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Bromsgrove!$AP$4:$AP$10</c:f>
              <c:numCache>
                <c:formatCode>0.000</c:formatCode>
                <c:ptCount val="7"/>
                <c:pt idx="2">
                  <c:v>2.372075171290266</c:v>
                </c:pt>
                <c:pt idx="3">
                  <c:v>2.363125726839848</c:v>
                </c:pt>
                <c:pt idx="4">
                  <c:v>2.350417221298892</c:v>
                </c:pt>
                <c:pt idx="5">
                  <c:v>2.323342429149297</c:v>
                </c:pt>
                <c:pt idx="6">
                  <c:v>2.297179175539318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Bromsgrove!$AQ$3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Bromsgrove!$AL$4:$AL$10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Bromsgrove!$AQ$4:$AQ$10</c:f>
              <c:numCache>
                <c:formatCode>General</c:formatCode>
                <c:ptCount val="7"/>
                <c:pt idx="2" formatCode="0.000">
                  <c:v>2.372075171290266</c:v>
                </c:pt>
                <c:pt idx="3" formatCode="0.000">
                  <c:v>2.367718843466275</c:v>
                </c:pt>
                <c:pt idx="4" formatCode="0.000">
                  <c:v>2.362323239497805</c:v>
                </c:pt>
                <c:pt idx="5" formatCode="0.000">
                  <c:v>2.342390118746565</c:v>
                </c:pt>
                <c:pt idx="6" formatCode="0.000">
                  <c:v>2.321326780538074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284920"/>
        <c:axId val="2115553896"/>
      </c:lineChart>
      <c:catAx>
        <c:axId val="2117284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5553896"/>
        <c:crosses val="autoZero"/>
        <c:auto val="1"/>
        <c:lblAlgn val="ctr"/>
        <c:lblOffset val="100"/>
        <c:noMultiLvlLbl val="0"/>
      </c:catAx>
      <c:valAx>
        <c:axId val="211555389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117284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Bromsgrove!$BA$4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Bromsgrove!$AZ$5:$AZ$9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Bromsgrove!$BA$5:$BA$9</c:f>
              <c:numCache>
                <c:formatCode>0.0</c:formatCode>
                <c:ptCount val="5"/>
                <c:pt idx="0">
                  <c:v>49.12106723292208</c:v>
                </c:pt>
                <c:pt idx="1">
                  <c:v>49.52647702580123</c:v>
                </c:pt>
                <c:pt idx="2">
                  <c:v>50.18306336446927</c:v>
                </c:pt>
                <c:pt idx="3">
                  <c:v>50.67637885163253</c:v>
                </c:pt>
                <c:pt idx="4">
                  <c:v>51.04362188511023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Bromsgrove!$BB$4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Bromsgrove!$AZ$5:$AZ$9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Bromsgrove!$BB$5:$BB$9</c:f>
              <c:numCache>
                <c:formatCode>0.0</c:formatCode>
                <c:ptCount val="5"/>
                <c:pt idx="0">
                  <c:v>48.70764557929606</c:v>
                </c:pt>
                <c:pt idx="1">
                  <c:v>49.19823485871524</c:v>
                </c:pt>
                <c:pt idx="2">
                  <c:v>49.60607287834584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Bromsgrove!$BC$4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Bromsgrove!$AZ$5:$AZ$9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Bromsgrove!$BC$5:$BC$9</c:f>
              <c:numCache>
                <c:formatCode>0.0</c:formatCode>
                <c:ptCount val="5"/>
                <c:pt idx="0">
                  <c:v>48.70764557929606</c:v>
                </c:pt>
                <c:pt idx="1">
                  <c:v>48.67020954156504</c:v>
                </c:pt>
                <c:pt idx="2">
                  <c:v>48.13799758953496</c:v>
                </c:pt>
                <c:pt idx="3">
                  <c:v>47.5730848339817</c:v>
                </c:pt>
                <c:pt idx="4">
                  <c:v>46.82427015033046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Bromsgrove!$BD$4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Bromsgrove!$AZ$5:$AZ$9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Bromsgrove!$BD$5:$BD$9</c:f>
              <c:numCache>
                <c:formatCode>0.0</c:formatCode>
                <c:ptCount val="5"/>
                <c:pt idx="0">
                  <c:v>48.70764557929606</c:v>
                </c:pt>
                <c:pt idx="1">
                  <c:v>49.095137379657</c:v>
                </c:pt>
                <c:pt idx="2">
                  <c:v>49.27194544398105</c:v>
                </c:pt>
                <c:pt idx="3">
                  <c:v>49.5364924396008</c:v>
                </c:pt>
                <c:pt idx="4">
                  <c:v>49.61272585483303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508968"/>
        <c:axId val="2117512120"/>
      </c:lineChart>
      <c:catAx>
        <c:axId val="2117508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7512120"/>
        <c:crosses val="autoZero"/>
        <c:auto val="1"/>
        <c:lblAlgn val="ctr"/>
        <c:lblOffset val="100"/>
        <c:noMultiLvlLbl val="0"/>
      </c:catAx>
      <c:valAx>
        <c:axId val="211751212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17508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Cannock!$B$3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Cannock!$A$4:$A$34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Cannock!$B$4:$B$34</c:f>
              <c:numCache>
                <c:formatCode>#,##0.0</c:formatCode>
                <c:ptCount val="31"/>
                <c:pt idx="0">
                  <c:v>92.16500000000001</c:v>
                </c:pt>
                <c:pt idx="1">
                  <c:v>93.0</c:v>
                </c:pt>
                <c:pt idx="2">
                  <c:v>93.751</c:v>
                </c:pt>
                <c:pt idx="3">
                  <c:v>94.179</c:v>
                </c:pt>
                <c:pt idx="4">
                  <c:v>94.77200000000001</c:v>
                </c:pt>
                <c:pt idx="5">
                  <c:v>94.991</c:v>
                </c:pt>
                <c:pt idx="6">
                  <c:v>95.391</c:v>
                </c:pt>
                <c:pt idx="7">
                  <c:v>95.999</c:v>
                </c:pt>
                <c:pt idx="8">
                  <c:v>96.514</c:v>
                </c:pt>
                <c:pt idx="9">
                  <c:v>96.898</c:v>
                </c:pt>
                <c:pt idx="10">
                  <c:v>97.582</c:v>
                </c:pt>
                <c:pt idx="11">
                  <c:v>97.94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Cannock!$C$3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Cannock!$A$4:$A$34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Cannock!$C$4:$C$34</c:f>
              <c:numCache>
                <c:formatCode>#,##0.0</c:formatCode>
                <c:ptCount val="31"/>
                <c:pt idx="7">
                  <c:v>94.3</c:v>
                </c:pt>
                <c:pt idx="8">
                  <c:v>94.6</c:v>
                </c:pt>
                <c:pt idx="9">
                  <c:v>94.8</c:v>
                </c:pt>
                <c:pt idx="10">
                  <c:v>95.1</c:v>
                </c:pt>
                <c:pt idx="11">
                  <c:v>95.4</c:v>
                </c:pt>
                <c:pt idx="12">
                  <c:v>95.7</c:v>
                </c:pt>
                <c:pt idx="13">
                  <c:v>96.0</c:v>
                </c:pt>
                <c:pt idx="14">
                  <c:v>96.4</c:v>
                </c:pt>
                <c:pt idx="15">
                  <c:v>96.7</c:v>
                </c:pt>
                <c:pt idx="16">
                  <c:v>97.0</c:v>
                </c:pt>
                <c:pt idx="17">
                  <c:v>97.4</c:v>
                </c:pt>
                <c:pt idx="18">
                  <c:v>97.7</c:v>
                </c:pt>
                <c:pt idx="19">
                  <c:v>98.1</c:v>
                </c:pt>
                <c:pt idx="20">
                  <c:v>98.5</c:v>
                </c:pt>
                <c:pt idx="21">
                  <c:v>98.8</c:v>
                </c:pt>
                <c:pt idx="22">
                  <c:v>99.1</c:v>
                </c:pt>
                <c:pt idx="23">
                  <c:v>99.4</c:v>
                </c:pt>
                <c:pt idx="24">
                  <c:v>99.7</c:v>
                </c:pt>
                <c:pt idx="25">
                  <c:v>100.0</c:v>
                </c:pt>
                <c:pt idx="26">
                  <c:v>100.3</c:v>
                </c:pt>
                <c:pt idx="27">
                  <c:v>100.6</c:v>
                </c:pt>
                <c:pt idx="28">
                  <c:v>100.8</c:v>
                </c:pt>
                <c:pt idx="29">
                  <c:v>101.0</c:v>
                </c:pt>
                <c:pt idx="30">
                  <c:v>101.3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Cannock!#REF!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Cannock!$A$4:$A$34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Cannock!#REF!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Cannock!$D$3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Cannock!$A$4:$A$34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Cannock!$D$4:$D$34</c:f>
              <c:numCache>
                <c:formatCode>#,##0.0</c:formatCode>
                <c:ptCount val="31"/>
                <c:pt idx="10">
                  <c:v>97.582</c:v>
                </c:pt>
                <c:pt idx="11">
                  <c:v>97.85944515145236</c:v>
                </c:pt>
                <c:pt idx="12">
                  <c:v>98.16254493603884</c:v>
                </c:pt>
                <c:pt idx="13">
                  <c:v>98.5104408886371</c:v>
                </c:pt>
                <c:pt idx="14">
                  <c:v>98.85195708147364</c:v>
                </c:pt>
                <c:pt idx="15">
                  <c:v>99.1780306316471</c:v>
                </c:pt>
                <c:pt idx="16">
                  <c:v>99.51037522007844</c:v>
                </c:pt>
                <c:pt idx="17">
                  <c:v>99.84630792812808</c:v>
                </c:pt>
                <c:pt idx="18">
                  <c:v>100.183206898053</c:v>
                </c:pt>
                <c:pt idx="19">
                  <c:v>100.5138991090767</c:v>
                </c:pt>
                <c:pt idx="20">
                  <c:v>100.8383982467671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Cannock!$E$3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Cannock!$A$4:$A$34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Cannock!$E$4:$E$34</c:f>
              <c:numCache>
                <c:formatCode>#,##0.0</c:formatCode>
                <c:ptCount val="31"/>
                <c:pt idx="11">
                  <c:v>97.9</c:v>
                </c:pt>
                <c:pt idx="12">
                  <c:v>98.2</c:v>
                </c:pt>
                <c:pt idx="13">
                  <c:v>98.5</c:v>
                </c:pt>
                <c:pt idx="14">
                  <c:v>98.9</c:v>
                </c:pt>
                <c:pt idx="15">
                  <c:v>99.2</c:v>
                </c:pt>
                <c:pt idx="16">
                  <c:v>99.6</c:v>
                </c:pt>
                <c:pt idx="17">
                  <c:v>99.9</c:v>
                </c:pt>
                <c:pt idx="18">
                  <c:v>100.3</c:v>
                </c:pt>
                <c:pt idx="19">
                  <c:v>100.6</c:v>
                </c:pt>
                <c:pt idx="20">
                  <c:v>101.0</c:v>
                </c:pt>
                <c:pt idx="21">
                  <c:v>101.3</c:v>
                </c:pt>
                <c:pt idx="22">
                  <c:v>101.6</c:v>
                </c:pt>
                <c:pt idx="23">
                  <c:v>101.9</c:v>
                </c:pt>
                <c:pt idx="24">
                  <c:v>102.2</c:v>
                </c:pt>
                <c:pt idx="25">
                  <c:v>102.5</c:v>
                </c:pt>
                <c:pt idx="26">
                  <c:v>102.7</c:v>
                </c:pt>
                <c:pt idx="27">
                  <c:v>102.9</c:v>
                </c:pt>
                <c:pt idx="28">
                  <c:v>103.2</c:v>
                </c:pt>
                <c:pt idx="29">
                  <c:v>103.4</c:v>
                </c:pt>
                <c:pt idx="30">
                  <c:v>103.6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Cannock!$F$3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Cannock!$A$4:$A$34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Cannock!$F$4:$F$34</c:f>
              <c:numCache>
                <c:formatCode>#,##0.0</c:formatCode>
                <c:ptCount val="31"/>
                <c:pt idx="11">
                  <c:v>97.94</c:v>
                </c:pt>
                <c:pt idx="12">
                  <c:v>98.43682291166078</c:v>
                </c:pt>
                <c:pt idx="13">
                  <c:v>98.95528031232141</c:v>
                </c:pt>
                <c:pt idx="14">
                  <c:v>99.47350183052794</c:v>
                </c:pt>
                <c:pt idx="15">
                  <c:v>99.98794197097141</c:v>
                </c:pt>
                <c:pt idx="16">
                  <c:v>100.5108858678632</c:v>
                </c:pt>
                <c:pt idx="17">
                  <c:v>101.0385691359629</c:v>
                </c:pt>
                <c:pt idx="18">
                  <c:v>101.5672839903644</c:v>
                </c:pt>
                <c:pt idx="19">
                  <c:v>102.0884797630011</c:v>
                </c:pt>
                <c:pt idx="20">
                  <c:v>102.5996028245169</c:v>
                </c:pt>
                <c:pt idx="21">
                  <c:v>103.0963054226972</c:v>
                </c:pt>
                <c:pt idx="22">
                  <c:v>103.568213514175</c:v>
                </c:pt>
                <c:pt idx="23">
                  <c:v>104.0233708936978</c:v>
                </c:pt>
                <c:pt idx="24">
                  <c:v>104.4502131768831</c:v>
                </c:pt>
                <c:pt idx="25">
                  <c:v>104.8519484942355</c:v>
                </c:pt>
                <c:pt idx="26">
                  <c:v>105.2298919459684</c:v>
                </c:pt>
                <c:pt idx="27">
                  <c:v>105.5823345292461</c:v>
                </c:pt>
                <c:pt idx="28">
                  <c:v>105.9190780719987</c:v>
                </c:pt>
                <c:pt idx="29">
                  <c:v>106.23888110246</c:v>
                </c:pt>
                <c:pt idx="30">
                  <c:v>106.5492313776533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Cannock!$G$3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Cannock!$A$4:$A$34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Cannock!$G$4:$G$34</c:f>
              <c:numCache>
                <c:formatCode>General</c:formatCode>
                <c:ptCount val="31"/>
                <c:pt idx="11" formatCode="#,##0.0">
                  <c:v>97.94</c:v>
                </c:pt>
                <c:pt idx="12" formatCode="#,##0.0">
                  <c:v>98.40176271568532</c:v>
                </c:pt>
                <c:pt idx="13" formatCode="#,##0.0">
                  <c:v>98.8908920599585</c:v>
                </c:pt>
                <c:pt idx="14" formatCode="#,##0.0">
                  <c:v>99.38086144043042</c:v>
                </c:pt>
                <c:pt idx="15" formatCode="#,##0.0">
                  <c:v>99.8714468206863</c:v>
                </c:pt>
                <c:pt idx="16" formatCode="#,##0.0">
                  <c:v>100.3755252350971</c:v>
                </c:pt>
                <c:pt idx="17" formatCode="#,##0.0">
                  <c:v>100.895529473693</c:v>
                </c:pt>
                <c:pt idx="18" formatCode="#,##0.0">
                  <c:v>101.4193841275764</c:v>
                </c:pt>
                <c:pt idx="19" formatCode="#,##0.0">
                  <c:v>101.9366722765847</c:v>
                </c:pt>
                <c:pt idx="20" formatCode="#,##0.0">
                  <c:v>102.4551559757426</c:v>
                </c:pt>
                <c:pt idx="21" formatCode="#,##0.0">
                  <c:v>102.9633850629225</c:v>
                </c:pt>
                <c:pt idx="22" formatCode="#,##0.0">
                  <c:v>103.451053380894</c:v>
                </c:pt>
                <c:pt idx="23" formatCode="#,##0.0">
                  <c:v>103.9289414982974</c:v>
                </c:pt>
                <c:pt idx="24" formatCode="#,##0.0">
                  <c:v>104.3844097090033</c:v>
                </c:pt>
                <c:pt idx="25" formatCode="#,##0.0">
                  <c:v>104.8176131646734</c:v>
                </c:pt>
                <c:pt idx="26" formatCode="#,##0.0">
                  <c:v>105.2372839402454</c:v>
                </c:pt>
                <c:pt idx="27" formatCode="#,##0.0">
                  <c:v>105.6367282425639</c:v>
                </c:pt>
                <c:pt idx="28" formatCode="#,##0.0">
                  <c:v>106.0244303026858</c:v>
                </c:pt>
                <c:pt idx="29" formatCode="#,##0.0">
                  <c:v>106.3985622029381</c:v>
                </c:pt>
                <c:pt idx="30" formatCode="#,##0.0">
                  <c:v>106.7704307290591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471096"/>
        <c:axId val="2117847944"/>
      </c:lineChart>
      <c:catAx>
        <c:axId val="2117471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7847944"/>
        <c:crosses val="autoZero"/>
        <c:auto val="1"/>
        <c:lblAlgn val="ctr"/>
        <c:lblOffset val="100"/>
        <c:noMultiLvlLbl val="0"/>
      </c:catAx>
      <c:valAx>
        <c:axId val="2117847944"/>
        <c:scaling>
          <c:orientation val="minMax"/>
          <c:min val="90.0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117471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Cannock!$L$3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Cannock!$K$4:$K$33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Cannock!$L$4:$L$33</c:f>
              <c:numCache>
                <c:formatCode>0.0</c:formatCode>
                <c:ptCount val="30"/>
                <c:pt idx="0">
                  <c:v>0.593</c:v>
                </c:pt>
                <c:pt idx="1">
                  <c:v>0.543</c:v>
                </c:pt>
                <c:pt idx="2">
                  <c:v>0.232</c:v>
                </c:pt>
                <c:pt idx="3">
                  <c:v>0.386</c:v>
                </c:pt>
                <c:pt idx="4">
                  <c:v>-0.023</c:v>
                </c:pt>
                <c:pt idx="5">
                  <c:v>0.133</c:v>
                </c:pt>
                <c:pt idx="6">
                  <c:v>0.373</c:v>
                </c:pt>
                <c:pt idx="7">
                  <c:v>0.201</c:v>
                </c:pt>
                <c:pt idx="8">
                  <c:v>0.032</c:v>
                </c:pt>
                <c:pt idx="9">
                  <c:v>0.35</c:v>
                </c:pt>
                <c:pt idx="10">
                  <c:v>0.031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Cannock!$M$3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Cannock!$K$4:$K$33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Cannock!$M$4:$M$33</c:f>
              <c:numCache>
                <c:formatCode>0.0</c:formatCode>
                <c:ptCount val="30"/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Cannock!#REF!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Cannock!$K$4:$K$33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Cannock!#REF!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Cannock!$N$3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Cannock!$K$4:$K$33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Cannock!$N$4:$N$33</c:f>
              <c:numCache>
                <c:formatCode>0.0</c:formatCode>
                <c:ptCount val="30"/>
                <c:pt idx="10">
                  <c:v>-0.0611436122301001</c:v>
                </c:pt>
                <c:pt idx="11">
                  <c:v>-0.0514568653370058</c:v>
                </c:pt>
                <c:pt idx="12">
                  <c:v>-0.0280957015964103</c:v>
                </c:pt>
                <c:pt idx="13">
                  <c:v>-0.0157062780895286</c:v>
                </c:pt>
                <c:pt idx="14">
                  <c:v>-0.00968360868634316</c:v>
                </c:pt>
                <c:pt idx="15">
                  <c:v>0.0109141253700741</c:v>
                </c:pt>
                <c:pt idx="16">
                  <c:v>0.0325654859949588</c:v>
                </c:pt>
                <c:pt idx="17">
                  <c:v>0.0498614983196505</c:v>
                </c:pt>
                <c:pt idx="18">
                  <c:v>0.0646949313170057</c:v>
                </c:pt>
                <c:pt idx="19">
                  <c:v>0.0823627924275132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Cannock!$O$3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Cannock!$K$4:$K$33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Cannock!$O$4:$O$33</c:f>
              <c:numCache>
                <c:formatCode>0.0</c:formatCode>
                <c:ptCount val="30"/>
                <c:pt idx="11">
                  <c:v>0.0</c:v>
                </c:pt>
                <c:pt idx="12">
                  <c:v>0.0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Cannock!$P$3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Cannock!$K$4:$K$33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Cannock!$P$4:$P$33</c:f>
              <c:numCache>
                <c:formatCode>0.0</c:formatCode>
                <c:ptCount val="30"/>
                <c:pt idx="11">
                  <c:v>0.201327066657773</c:v>
                </c:pt>
                <c:pt idx="12">
                  <c:v>0.196790469348604</c:v>
                </c:pt>
                <c:pt idx="13">
                  <c:v>0.201225078059999</c:v>
                </c:pt>
                <c:pt idx="14">
                  <c:v>0.202043258680605</c:v>
                </c:pt>
                <c:pt idx="15">
                  <c:v>0.204754925169384</c:v>
                </c:pt>
                <c:pt idx="16">
                  <c:v>0.208658588599164</c:v>
                </c:pt>
                <c:pt idx="17">
                  <c:v>0.212423994127661</c:v>
                </c:pt>
                <c:pt idx="18">
                  <c:v>0.215433391136903</c:v>
                </c:pt>
                <c:pt idx="19">
                  <c:v>0.218931020887052</c:v>
                </c:pt>
                <c:pt idx="20">
                  <c:v>0.234632304252857</c:v>
                </c:pt>
                <c:pt idx="21">
                  <c:v>0.221635011575982</c:v>
                </c:pt>
                <c:pt idx="22">
                  <c:v>0.217085491687046</c:v>
                </c:pt>
                <c:pt idx="23">
                  <c:v>0.207668777431201</c:v>
                </c:pt>
                <c:pt idx="24">
                  <c:v>0.202262402284795</c:v>
                </c:pt>
                <c:pt idx="25">
                  <c:v>0.198930732839609</c:v>
                </c:pt>
                <c:pt idx="26">
                  <c:v>0.193959547604123</c:v>
                </c:pt>
                <c:pt idx="27">
                  <c:v>0.199557642761816</c:v>
                </c:pt>
                <c:pt idx="28">
                  <c:v>0.202797943371686</c:v>
                </c:pt>
                <c:pt idx="29">
                  <c:v>0.213534814584863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Cannock!$Q$3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Cannock!$K$4:$K$33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Cannock!$Q$4:$Q$33</c:f>
              <c:numCache>
                <c:formatCode>General</c:formatCode>
                <c:ptCount val="30"/>
                <c:pt idx="11" formatCode="0.0">
                  <c:v>0.165358889391541</c:v>
                </c:pt>
                <c:pt idx="12" formatCode="0.0">
                  <c:v>0.164473402784232</c:v>
                </c:pt>
                <c:pt idx="13" formatCode="0.0">
                  <c:v>0.168039404866261</c:v>
                </c:pt>
                <c:pt idx="14" formatCode="0.0">
                  <c:v>0.171272289174075</c:v>
                </c:pt>
                <c:pt idx="15" formatCode="0.0">
                  <c:v>0.176876261571429</c:v>
                </c:pt>
                <c:pt idx="16" formatCode="0.0">
                  <c:v>0.189632272861158</c:v>
                </c:pt>
                <c:pt idx="17" formatCode="0.0">
                  <c:v>0.193719593135435</c:v>
                </c:pt>
                <c:pt idx="18" formatCode="0.0">
                  <c:v>0.195116171255136</c:v>
                </c:pt>
                <c:pt idx="19" formatCode="0.0">
                  <c:v>0.207105083832663</c:v>
                </c:pt>
                <c:pt idx="20" formatCode="0.0">
                  <c:v>0.223968936148215</c:v>
                </c:pt>
                <c:pt idx="21" formatCode="0.0">
                  <c:v>0.2121111967642</c:v>
                </c:pt>
                <c:pt idx="22" formatCode="0.0">
                  <c:v>0.211363363002532</c:v>
                </c:pt>
                <c:pt idx="23" formatCode="0.0">
                  <c:v>0.204563413695893</c:v>
                </c:pt>
                <c:pt idx="24" formatCode="0.0">
                  <c:v>0.198764145186221</c:v>
                </c:pt>
                <c:pt idx="25" formatCode="0.0">
                  <c:v>0.202601806736884</c:v>
                </c:pt>
                <c:pt idx="26" formatCode="0.0">
                  <c:v>0.200007004140966</c:v>
                </c:pt>
                <c:pt idx="27" formatCode="0.0">
                  <c:v>0.206933259414784</c:v>
                </c:pt>
                <c:pt idx="28" formatCode="0.0">
                  <c:v>0.211268805068393</c:v>
                </c:pt>
                <c:pt idx="29" formatCode="0.0">
                  <c:v>0.227147492972644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820888"/>
        <c:axId val="2117823832"/>
      </c:lineChart>
      <c:catAx>
        <c:axId val="2117820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7823832"/>
        <c:crosses val="autoZero"/>
        <c:auto val="1"/>
        <c:lblAlgn val="ctr"/>
        <c:lblOffset val="100"/>
        <c:noMultiLvlLbl val="0"/>
      </c:catAx>
      <c:valAx>
        <c:axId val="21178238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17820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Cannock!$V$3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Cannock!$U$4:$U$33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Cannock!$V$4:$V$33</c:f>
              <c:numCache>
                <c:formatCode>0.0</c:formatCode>
                <c:ptCount val="30"/>
                <c:pt idx="0">
                  <c:v>0.242</c:v>
                </c:pt>
                <c:pt idx="1">
                  <c:v>0.208</c:v>
                </c:pt>
                <c:pt idx="2">
                  <c:v>0.196</c:v>
                </c:pt>
                <c:pt idx="3">
                  <c:v>0.207</c:v>
                </c:pt>
                <c:pt idx="4">
                  <c:v>0.242</c:v>
                </c:pt>
                <c:pt idx="5">
                  <c:v>0.267</c:v>
                </c:pt>
                <c:pt idx="6">
                  <c:v>0.235</c:v>
                </c:pt>
                <c:pt idx="7">
                  <c:v>0.314</c:v>
                </c:pt>
                <c:pt idx="8">
                  <c:v>0.352</c:v>
                </c:pt>
                <c:pt idx="9">
                  <c:v>0.334</c:v>
                </c:pt>
                <c:pt idx="10">
                  <c:v>0.327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Cannock!$W$3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Cannock!$U$4:$U$33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Cannock!$W$4:$W$33</c:f>
              <c:numCache>
                <c:formatCode>0.0</c:formatCode>
                <c:ptCount val="30"/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0.0</c:v>
                </c:pt>
                <c:pt idx="29">
                  <c:v>0.0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Cannock!#REF!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Cannock!$U$4:$U$33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Cannock!#REF!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Cannock!$X$3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Cannock!$U$4:$U$33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Cannock!$X$4:$X$33</c:f>
              <c:numCache>
                <c:formatCode>0.0</c:formatCode>
                <c:ptCount val="30"/>
                <c:pt idx="10">
                  <c:v>0.338357602691789</c:v>
                </c:pt>
                <c:pt idx="11">
                  <c:v>0.354071229981217</c:v>
                </c:pt>
                <c:pt idx="12">
                  <c:v>0.37561492124645</c:v>
                </c:pt>
                <c:pt idx="13">
                  <c:v>0.357264723480867</c:v>
                </c:pt>
                <c:pt idx="14">
                  <c:v>0.335580252798142</c:v>
                </c:pt>
                <c:pt idx="15">
                  <c:v>0.32095542896232</c:v>
                </c:pt>
                <c:pt idx="16">
                  <c:v>0.302556866567029</c:v>
                </c:pt>
                <c:pt idx="17">
                  <c:v>0.286138145057476</c:v>
                </c:pt>
                <c:pt idx="18">
                  <c:v>0.265013590994358</c:v>
                </c:pt>
                <c:pt idx="19">
                  <c:v>0.241211136635767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Cannock!$Y$3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Cannock!$U$4:$U$33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Cannock!$Y$4:$Y$33</c:f>
              <c:numCache>
                <c:formatCode>0.0</c:formatCode>
                <c:ptCount val="30"/>
                <c:pt idx="11">
                  <c:v>0.2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Cannock!$Z$3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Cannock!$U$4:$U$33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Cannock!$Z$4:$Z$33</c:f>
              <c:numCache>
                <c:formatCode>0.0</c:formatCode>
                <c:ptCount val="30"/>
                <c:pt idx="11">
                  <c:v>0.29549584500301</c:v>
                </c:pt>
                <c:pt idx="12">
                  <c:v>0.321666931312023</c:v>
                </c:pt>
                <c:pt idx="13">
                  <c:v>0.316996440146527</c:v>
                </c:pt>
                <c:pt idx="14">
                  <c:v>0.312396881762871</c:v>
                </c:pt>
                <c:pt idx="15">
                  <c:v>0.318188971722442</c:v>
                </c:pt>
                <c:pt idx="16">
                  <c:v>0.319024679500481</c:v>
                </c:pt>
                <c:pt idx="17">
                  <c:v>0.316290860273875</c:v>
                </c:pt>
                <c:pt idx="18">
                  <c:v>0.305762381499779</c:v>
                </c:pt>
                <c:pt idx="19">
                  <c:v>0.292192040628776</c:v>
                </c:pt>
                <c:pt idx="20">
                  <c:v>0.262070293927386</c:v>
                </c:pt>
                <c:pt idx="21">
                  <c:v>0.25027307990182</c:v>
                </c:pt>
                <c:pt idx="22">
                  <c:v>0.23807188783583</c:v>
                </c:pt>
                <c:pt idx="23">
                  <c:v>0.219173505754007</c:v>
                </c:pt>
                <c:pt idx="24">
                  <c:v>0.199472915067651</c:v>
                </c:pt>
                <c:pt idx="25">
                  <c:v>0.179012718893269</c:v>
                </c:pt>
                <c:pt idx="26">
                  <c:v>0.158483035673625</c:v>
                </c:pt>
                <c:pt idx="27">
                  <c:v>0.137185899990762</c:v>
                </c:pt>
                <c:pt idx="28">
                  <c:v>0.117005087089561</c:v>
                </c:pt>
                <c:pt idx="29">
                  <c:v>0.0968154606084488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Cannock!$AA$3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Cannock!$U$4:$U$33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Cannock!$AA$4:$AA$33</c:f>
              <c:numCache>
                <c:formatCode>General</c:formatCode>
                <c:ptCount val="30"/>
                <c:pt idx="11" formatCode="0.0">
                  <c:v>0.296403826293786</c:v>
                </c:pt>
                <c:pt idx="12" formatCode="0.0">
                  <c:v>0.324655941488938</c:v>
                </c:pt>
                <c:pt idx="13" formatCode="0.0">
                  <c:v>0.321929975605667</c:v>
                </c:pt>
                <c:pt idx="14" formatCode="0.0">
                  <c:v>0.319313091081795</c:v>
                </c:pt>
                <c:pt idx="15" formatCode="0.0">
                  <c:v>0.327202152839345</c:v>
                </c:pt>
                <c:pt idx="16" formatCode="0.0">
                  <c:v>0.330371965734751</c:v>
                </c:pt>
                <c:pt idx="17" formatCode="0.0">
                  <c:v>0.330135060748</c:v>
                </c:pt>
                <c:pt idx="18" formatCode="0.0">
                  <c:v>0.322171977753173</c:v>
                </c:pt>
                <c:pt idx="19" formatCode="0.0">
                  <c:v>0.311378615325186</c:v>
                </c:pt>
                <c:pt idx="20" formatCode="0.0">
                  <c:v>0.284260151031748</c:v>
                </c:pt>
                <c:pt idx="21" formatCode="0.0">
                  <c:v>0.275557121207231</c:v>
                </c:pt>
                <c:pt idx="22" formatCode="0.0">
                  <c:v>0.26652475440093</c:v>
                </c:pt>
                <c:pt idx="23" formatCode="0.0">
                  <c:v>0.25090479700994</c:v>
                </c:pt>
                <c:pt idx="24" formatCode="0.0">
                  <c:v>0.234439310483919</c:v>
                </c:pt>
                <c:pt idx="25" formatCode="0.0">
                  <c:v>0.2170689688351</c:v>
                </c:pt>
                <c:pt idx="26" formatCode="0.0">
                  <c:v>0.199437298177506</c:v>
                </c:pt>
                <c:pt idx="27" formatCode="0.0">
                  <c:v>0.1807688007072</c:v>
                </c:pt>
                <c:pt idx="28" formatCode="0.0">
                  <c:v>0.162863095183857</c:v>
                </c:pt>
                <c:pt idx="29" formatCode="0.0">
                  <c:v>0.144721033148317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882904"/>
        <c:axId val="2117728840"/>
      </c:lineChart>
      <c:catAx>
        <c:axId val="2117882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7728840"/>
        <c:crosses val="autoZero"/>
        <c:auto val="1"/>
        <c:lblAlgn val="ctr"/>
        <c:lblOffset val="100"/>
        <c:noMultiLvlLbl val="0"/>
      </c:catAx>
      <c:valAx>
        <c:axId val="2117728840"/>
        <c:scaling>
          <c:orientation val="minMax"/>
          <c:min val="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17882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Cannock!$AF$3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Cannock!$AE$4:$AE$10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Cannock!$AF$4:$AF$10</c:f>
              <c:numCache>
                <c:formatCode>0.0</c:formatCode>
                <c:ptCount val="7"/>
                <c:pt idx="0">
                  <c:v>37.107</c:v>
                </c:pt>
                <c:pt idx="1">
                  <c:v>38.519</c:v>
                </c:pt>
                <c:pt idx="2">
                  <c:v>39.772</c:v>
                </c:pt>
                <c:pt idx="3">
                  <c:v>41.241</c:v>
                </c:pt>
                <c:pt idx="4">
                  <c:v>42.767</c:v>
                </c:pt>
                <c:pt idx="5">
                  <c:v>44.167</c:v>
                </c:pt>
                <c:pt idx="6">
                  <c:v>45.252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Cannock!$AG$3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Cannock!$AE$4:$AE$10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Cannock!$AG$4:$AG$10</c:f>
              <c:numCache>
                <c:formatCode>General</c:formatCode>
                <c:ptCount val="7"/>
                <c:pt idx="2" formatCode="0.0">
                  <c:v>40.706</c:v>
                </c:pt>
                <c:pt idx="3" formatCode="0.0">
                  <c:v>41.854</c:v>
                </c:pt>
                <c:pt idx="4" formatCode="0.0">
                  <c:v>43.024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Cannock!$AH$3</c:f>
              <c:strCache>
                <c:ptCount val="1"/>
                <c:pt idx="0">
                  <c:v>ONS/PBA 2012</c:v>
                </c:pt>
              </c:strCache>
            </c:strRef>
          </c:tx>
          <c:marker>
            <c:symbol val="none"/>
          </c:marker>
          <c:cat>
            <c:numRef>
              <c:f>Cannock!$AE$4:$AE$10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Cannock!$AH$4:$AH$10</c:f>
              <c:numCache>
                <c:formatCode>General</c:formatCode>
                <c:ptCount val="7"/>
                <c:pt idx="2" formatCode="0.0">
                  <c:v>40.71268926686211</c:v>
                </c:pt>
                <c:pt idx="3" formatCode="0.0">
                  <c:v>42.21605659232914</c:v>
                </c:pt>
                <c:pt idx="4" formatCode="0.0">
                  <c:v>43.69898145825411</c:v>
                </c:pt>
                <c:pt idx="5" formatCode="0.0">
                  <c:v>45.231996935396</c:v>
                </c:pt>
                <c:pt idx="6" formatCode="0.0">
                  <c:v>46.51806676212652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Cannock!$AI$3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Cannock!$AE$4:$AE$10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Cannock!$AI$4:$AI$10</c:f>
              <c:numCache>
                <c:formatCode>General</c:formatCode>
                <c:ptCount val="7"/>
                <c:pt idx="2" formatCode="0.0">
                  <c:v>40.71268926686211</c:v>
                </c:pt>
                <c:pt idx="3" formatCode="0.0">
                  <c:v>42.42076108666334</c:v>
                </c:pt>
                <c:pt idx="4" formatCode="0.0">
                  <c:v>44.10376706394233</c:v>
                </c:pt>
                <c:pt idx="5" formatCode="0.0">
                  <c:v>45.86214824690473</c:v>
                </c:pt>
                <c:pt idx="6" formatCode="0.0">
                  <c:v>47.40988132725026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Cannock!$AJ$3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Cannock!$AE$4:$AE$10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Cannock!$AJ$4:$AJ$10</c:f>
              <c:numCache>
                <c:formatCode>General</c:formatCode>
                <c:ptCount val="7"/>
                <c:pt idx="2" formatCode="0.0">
                  <c:v>40.71268926686211</c:v>
                </c:pt>
                <c:pt idx="3" formatCode="0.0">
                  <c:v>42.15092249043992</c:v>
                </c:pt>
                <c:pt idx="4" formatCode="0.0">
                  <c:v>43.56005676405344</c:v>
                </c:pt>
                <c:pt idx="5" formatCode="0.0">
                  <c:v>45.13341511977078</c:v>
                </c:pt>
                <c:pt idx="6" formatCode="0.0">
                  <c:v>46.57190746972998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085880"/>
        <c:axId val="2131088712"/>
      </c:lineChart>
      <c:catAx>
        <c:axId val="2131085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1088712"/>
        <c:crosses val="autoZero"/>
        <c:auto val="1"/>
        <c:lblAlgn val="ctr"/>
        <c:lblOffset val="100"/>
        <c:noMultiLvlLbl val="0"/>
      </c:catAx>
      <c:valAx>
        <c:axId val="2131088712"/>
        <c:scaling>
          <c:orientation val="minMax"/>
          <c:min val="35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1085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Cannock!$AM$3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Cannock!$AL$4:$AL$10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Cannock!$AM$4:$AM$10</c:f>
              <c:numCache>
                <c:formatCode>0.000</c:formatCode>
                <c:ptCount val="7"/>
                <c:pt idx="0">
                  <c:v>2.466030668068019</c:v>
                </c:pt>
                <c:pt idx="1">
                  <c:v>2.417560165113321</c:v>
                </c:pt>
                <c:pt idx="2">
                  <c:v>2.372146233531128</c:v>
                </c:pt>
                <c:pt idx="3">
                  <c:v>2.324458669770374</c:v>
                </c:pt>
                <c:pt idx="4">
                  <c:v>2.280940912385718</c:v>
                </c:pt>
                <c:pt idx="5">
                  <c:v>2.241515158376163</c:v>
                </c:pt>
                <c:pt idx="6">
                  <c:v>2.212123221073102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Cannock!$AN$3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Cannock!$AL$4:$AL$10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Cannock!$AN$4:$AN$10</c:f>
              <c:numCache>
                <c:formatCode>0.000</c:formatCode>
                <c:ptCount val="7"/>
                <c:pt idx="2">
                  <c:v>2.380214219034049</c:v>
                </c:pt>
                <c:pt idx="3">
                  <c:v>2.351937688154059</c:v>
                </c:pt>
                <c:pt idx="4">
                  <c:v>2.324888434362216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Cannock!$AO$3</c:f>
              <c:strCache>
                <c:ptCount val="1"/>
                <c:pt idx="0">
                  <c:v>ONS/PBA 2012</c:v>
                </c:pt>
              </c:strCache>
            </c:strRef>
          </c:tx>
          <c:marker>
            <c:symbol val="none"/>
          </c:marker>
          <c:cat>
            <c:numRef>
              <c:f>Cannock!$AL$4:$AL$10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Cannock!$AO$4:$AO$10</c:f>
              <c:numCache>
                <c:formatCode>General</c:formatCode>
                <c:ptCount val="7"/>
                <c:pt idx="2" formatCode="0.000">
                  <c:v>2.379819763716344</c:v>
                </c:pt>
                <c:pt idx="3" formatCode="0.000">
                  <c:v>2.332175339664603</c:v>
                </c:pt>
                <c:pt idx="4" formatCode="0.000">
                  <c:v>2.291478067728387</c:v>
                </c:pt>
                <c:pt idx="5" formatCode="0.000">
                  <c:v>2.242022861983671</c:v>
                </c:pt>
                <c:pt idx="6" formatCode="0.000">
                  <c:v>2.200154687327764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Cannock!$AP$3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Cannock!$AL$4:$AL$10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Cannock!$AP$4:$AP$10</c:f>
              <c:numCache>
                <c:formatCode>0.000</c:formatCode>
                <c:ptCount val="7"/>
                <c:pt idx="2">
                  <c:v>2.379819763716344</c:v>
                </c:pt>
                <c:pt idx="3">
                  <c:v>2.338927724485179</c:v>
                </c:pt>
                <c:pt idx="4">
                  <c:v>2.307126565882013</c:v>
                </c:pt>
                <c:pt idx="5">
                  <c:v>2.263839376356637</c:v>
                </c:pt>
                <c:pt idx="6">
                  <c:v>2.221704021308318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Cannock!$AQ$3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Cannock!$AL$4:$AL$10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Cannock!$AQ$4:$AQ$10</c:f>
              <c:numCache>
                <c:formatCode>General</c:formatCode>
                <c:ptCount val="7"/>
                <c:pt idx="2" formatCode="0.000">
                  <c:v>2.379819763716344</c:v>
                </c:pt>
                <c:pt idx="3" formatCode="0.000">
                  <c:v>2.351705618237349</c:v>
                </c:pt>
                <c:pt idx="4" formatCode="0.000">
                  <c:v>2.333818288388194</c:v>
                </c:pt>
                <c:pt idx="5" formatCode="0.000">
                  <c:v>2.301550443619335</c:v>
                </c:pt>
                <c:pt idx="6" formatCode="0.000">
                  <c:v>2.269132077097504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128296"/>
        <c:axId val="2131131416"/>
      </c:lineChart>
      <c:catAx>
        <c:axId val="2131128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1131416"/>
        <c:crosses val="autoZero"/>
        <c:auto val="1"/>
        <c:lblAlgn val="ctr"/>
        <c:lblOffset val="100"/>
        <c:noMultiLvlLbl val="0"/>
      </c:catAx>
      <c:valAx>
        <c:axId val="213113141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131128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Cannock!$BA$4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Cannock!$AZ$5:$AZ$9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Cannock!$BA$5:$BA$9</c:f>
              <c:numCache>
                <c:formatCode>0.0</c:formatCode>
                <c:ptCount val="5"/>
                <c:pt idx="0">
                  <c:v>49.989196101895</c:v>
                </c:pt>
                <c:pt idx="1">
                  <c:v>50.23226969998359</c:v>
                </c:pt>
                <c:pt idx="2">
                  <c:v>50.2375902285381</c:v>
                </c:pt>
                <c:pt idx="3">
                  <c:v>50.0064434651022</c:v>
                </c:pt>
                <c:pt idx="4">
                  <c:v>49.7348702805822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Cannock!$BB$4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Cannock!$AZ$5:$AZ$9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Cannock!$BB$5:$BB$9</c:f>
              <c:numCache>
                <c:formatCode>0.0</c:formatCode>
                <c:ptCount val="5"/>
                <c:pt idx="0">
                  <c:v>51.3835456022998</c:v>
                </c:pt>
                <c:pt idx="1">
                  <c:v>51.57009894194518</c:v>
                </c:pt>
                <c:pt idx="2">
                  <c:v>51.41839036436619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Cannock!$BC$4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Cannock!$AZ$5:$AZ$9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Cannock!$BC$5:$BC$9</c:f>
              <c:numCache>
                <c:formatCode>0.0</c:formatCode>
                <c:ptCount val="5"/>
                <c:pt idx="0">
                  <c:v>51.3835456022998</c:v>
                </c:pt>
                <c:pt idx="1">
                  <c:v>52.2512393377787</c:v>
                </c:pt>
                <c:pt idx="2">
                  <c:v>52.41788688925361</c:v>
                </c:pt>
                <c:pt idx="3">
                  <c:v>52.38514543198961</c:v>
                </c:pt>
                <c:pt idx="4">
                  <c:v>51.88481779452162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Cannock!$BD$4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Cannock!$AZ$5:$AZ$9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Cannock!$BD$5:$BD$9</c:f>
              <c:numCache>
                <c:formatCode>0.0</c:formatCode>
                <c:ptCount val="5"/>
                <c:pt idx="0">
                  <c:v>51.3835456022998</c:v>
                </c:pt>
                <c:pt idx="1">
                  <c:v>52.37655586645134</c:v>
                </c:pt>
                <c:pt idx="2">
                  <c:v>52.78987077922561</c:v>
                </c:pt>
                <c:pt idx="3">
                  <c:v>53.1284142325757</c:v>
                </c:pt>
                <c:pt idx="4">
                  <c:v>53.01501519117834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239160"/>
        <c:axId val="2131242344"/>
      </c:lineChart>
      <c:catAx>
        <c:axId val="2131239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1242344"/>
        <c:crosses val="autoZero"/>
        <c:auto val="1"/>
        <c:lblAlgn val="ctr"/>
        <c:lblOffset val="100"/>
        <c:noMultiLvlLbl val="0"/>
      </c:catAx>
      <c:valAx>
        <c:axId val="213124234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1239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'East Staffs'!$B$3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'East Staffs'!$A$4:$A$34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'East Staffs'!$B$4:$B$34</c:f>
              <c:numCache>
                <c:formatCode>#,##0.0</c:formatCode>
                <c:ptCount val="31"/>
                <c:pt idx="0">
                  <c:v>103.938</c:v>
                </c:pt>
                <c:pt idx="1">
                  <c:v>104.487</c:v>
                </c:pt>
                <c:pt idx="2">
                  <c:v>106.065</c:v>
                </c:pt>
                <c:pt idx="3">
                  <c:v>106.8</c:v>
                </c:pt>
                <c:pt idx="4">
                  <c:v>107.609</c:v>
                </c:pt>
                <c:pt idx="5">
                  <c:v>108.466</c:v>
                </c:pt>
                <c:pt idx="6">
                  <c:v>109.776</c:v>
                </c:pt>
                <c:pt idx="7">
                  <c:v>111.191</c:v>
                </c:pt>
                <c:pt idx="8">
                  <c:v>112.033</c:v>
                </c:pt>
                <c:pt idx="9">
                  <c:v>112.979</c:v>
                </c:pt>
                <c:pt idx="10">
                  <c:v>113.858</c:v>
                </c:pt>
                <c:pt idx="11">
                  <c:v>114.388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'East Staffs'!$C$3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'East Staffs'!$A$4:$A$34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'East Staffs'!$C$4:$C$34</c:f>
              <c:numCache>
                <c:formatCode>#,##0.0</c:formatCode>
                <c:ptCount val="31"/>
                <c:pt idx="7">
                  <c:v>108.2</c:v>
                </c:pt>
                <c:pt idx="8">
                  <c:v>108.8</c:v>
                </c:pt>
                <c:pt idx="9">
                  <c:v>109.4</c:v>
                </c:pt>
                <c:pt idx="10">
                  <c:v>110.0</c:v>
                </c:pt>
                <c:pt idx="11">
                  <c:v>110.7</c:v>
                </c:pt>
                <c:pt idx="12">
                  <c:v>111.3</c:v>
                </c:pt>
                <c:pt idx="13">
                  <c:v>112.0</c:v>
                </c:pt>
                <c:pt idx="14">
                  <c:v>112.7</c:v>
                </c:pt>
                <c:pt idx="15">
                  <c:v>113.4</c:v>
                </c:pt>
                <c:pt idx="16">
                  <c:v>114.1</c:v>
                </c:pt>
                <c:pt idx="17">
                  <c:v>114.9</c:v>
                </c:pt>
                <c:pt idx="18">
                  <c:v>115.6</c:v>
                </c:pt>
                <c:pt idx="19">
                  <c:v>116.4</c:v>
                </c:pt>
                <c:pt idx="20">
                  <c:v>117.1</c:v>
                </c:pt>
                <c:pt idx="21">
                  <c:v>117.8</c:v>
                </c:pt>
                <c:pt idx="22">
                  <c:v>118.5</c:v>
                </c:pt>
                <c:pt idx="23">
                  <c:v>119.2</c:v>
                </c:pt>
                <c:pt idx="24">
                  <c:v>119.9</c:v>
                </c:pt>
                <c:pt idx="25">
                  <c:v>120.6</c:v>
                </c:pt>
                <c:pt idx="26">
                  <c:v>121.2</c:v>
                </c:pt>
                <c:pt idx="27">
                  <c:v>121.8</c:v>
                </c:pt>
                <c:pt idx="28">
                  <c:v>122.4</c:v>
                </c:pt>
                <c:pt idx="29">
                  <c:v>123.0</c:v>
                </c:pt>
                <c:pt idx="30">
                  <c:v>123.6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'East Staffs'!#REF!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'East Staffs'!$A$4:$A$34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'East Staffs'!#REF!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'East Staffs'!$D$3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'East Staffs'!$A$4:$A$34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'East Staffs'!$D$4:$D$34</c:f>
              <c:numCache>
                <c:formatCode>#,##0.0</c:formatCode>
                <c:ptCount val="31"/>
                <c:pt idx="10">
                  <c:v>113.858</c:v>
                </c:pt>
                <c:pt idx="11">
                  <c:v>114.8166840317249</c:v>
                </c:pt>
                <c:pt idx="12">
                  <c:v>115.8212815669889</c:v>
                </c:pt>
                <c:pt idx="13">
                  <c:v>116.8380862179233</c:v>
                </c:pt>
                <c:pt idx="14">
                  <c:v>117.8365097997126</c:v>
                </c:pt>
                <c:pt idx="15">
                  <c:v>118.8370430757875</c:v>
                </c:pt>
                <c:pt idx="16">
                  <c:v>119.8214555024194</c:v>
                </c:pt>
                <c:pt idx="17">
                  <c:v>120.8015690322359</c:v>
                </c:pt>
                <c:pt idx="18">
                  <c:v>121.7685132816338</c:v>
                </c:pt>
                <c:pt idx="19">
                  <c:v>122.7148322130785</c:v>
                </c:pt>
                <c:pt idx="20">
                  <c:v>123.6411749872996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'East Staffs'!$E$3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'East Staffs'!$A$4:$A$34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'East Staffs'!$E$4:$E$34</c:f>
              <c:numCache>
                <c:formatCode>#,##0.0</c:formatCode>
                <c:ptCount val="31"/>
                <c:pt idx="11">
                  <c:v>114.4</c:v>
                </c:pt>
                <c:pt idx="12">
                  <c:v>115.1</c:v>
                </c:pt>
                <c:pt idx="13">
                  <c:v>115.8</c:v>
                </c:pt>
                <c:pt idx="14">
                  <c:v>116.6</c:v>
                </c:pt>
                <c:pt idx="15">
                  <c:v>117.3</c:v>
                </c:pt>
                <c:pt idx="16">
                  <c:v>118.1</c:v>
                </c:pt>
                <c:pt idx="17">
                  <c:v>118.9</c:v>
                </c:pt>
                <c:pt idx="18">
                  <c:v>119.7</c:v>
                </c:pt>
                <c:pt idx="19">
                  <c:v>120.5</c:v>
                </c:pt>
                <c:pt idx="20">
                  <c:v>121.3</c:v>
                </c:pt>
                <c:pt idx="21">
                  <c:v>122.0</c:v>
                </c:pt>
                <c:pt idx="22">
                  <c:v>122.7</c:v>
                </c:pt>
                <c:pt idx="23">
                  <c:v>123.4</c:v>
                </c:pt>
                <c:pt idx="24">
                  <c:v>124.1</c:v>
                </c:pt>
                <c:pt idx="25">
                  <c:v>124.7</c:v>
                </c:pt>
                <c:pt idx="26">
                  <c:v>125.4</c:v>
                </c:pt>
                <c:pt idx="27">
                  <c:v>126.0</c:v>
                </c:pt>
                <c:pt idx="28">
                  <c:v>126.6</c:v>
                </c:pt>
                <c:pt idx="29">
                  <c:v>127.2</c:v>
                </c:pt>
                <c:pt idx="30">
                  <c:v>127.7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'East Staffs'!$F$3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'East Staffs'!$A$4:$A$34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'East Staffs'!$F$4:$F$34</c:f>
              <c:numCache>
                <c:formatCode>#,##0.0</c:formatCode>
                <c:ptCount val="31"/>
                <c:pt idx="11">
                  <c:v>114.388</c:v>
                </c:pt>
                <c:pt idx="12">
                  <c:v>115.3727849894265</c:v>
                </c:pt>
                <c:pt idx="13">
                  <c:v>116.3808210134446</c:v>
                </c:pt>
                <c:pt idx="14">
                  <c:v>117.4042688978262</c:v>
                </c:pt>
                <c:pt idx="15">
                  <c:v>118.4580134296914</c:v>
                </c:pt>
                <c:pt idx="16">
                  <c:v>119.5287472573058</c:v>
                </c:pt>
                <c:pt idx="17">
                  <c:v>120.6063460802759</c:v>
                </c:pt>
                <c:pt idx="18">
                  <c:v>121.6983579902765</c:v>
                </c:pt>
                <c:pt idx="19">
                  <c:v>122.7872783746254</c:v>
                </c:pt>
                <c:pt idx="20">
                  <c:v>123.8668763531182</c:v>
                </c:pt>
                <c:pt idx="21">
                  <c:v>124.9544041112222</c:v>
                </c:pt>
                <c:pt idx="22">
                  <c:v>126.0245713127659</c:v>
                </c:pt>
                <c:pt idx="23">
                  <c:v>127.0805317267877</c:v>
                </c:pt>
                <c:pt idx="24">
                  <c:v>128.1304746155959</c:v>
                </c:pt>
                <c:pt idx="25">
                  <c:v>129.1742581303535</c:v>
                </c:pt>
                <c:pt idx="26">
                  <c:v>130.2022933283492</c:v>
                </c:pt>
                <c:pt idx="27">
                  <c:v>131.2067469333444</c:v>
                </c:pt>
                <c:pt idx="28">
                  <c:v>132.2125544155139</c:v>
                </c:pt>
                <c:pt idx="29">
                  <c:v>133.2133499318564</c:v>
                </c:pt>
                <c:pt idx="30">
                  <c:v>134.1928129027205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'East Staffs'!$G$3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'East Staffs'!$A$4:$A$34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'East Staffs'!$G$4:$G$34</c:f>
              <c:numCache>
                <c:formatCode>General</c:formatCode>
                <c:ptCount val="31"/>
                <c:pt idx="11" formatCode="#,##0.0">
                  <c:v>114.388</c:v>
                </c:pt>
                <c:pt idx="12" formatCode="#,##0.0">
                  <c:v>115.4662348343692</c:v>
                </c:pt>
                <c:pt idx="13" formatCode="#,##0.0">
                  <c:v>116.5823544505895</c:v>
                </c:pt>
                <c:pt idx="14" formatCode="#,##0.0">
                  <c:v>117.7253161319896</c:v>
                </c:pt>
                <c:pt idx="15" formatCode="#,##0.0">
                  <c:v>118.9128400378382</c:v>
                </c:pt>
                <c:pt idx="16" formatCode="#,##0.0">
                  <c:v>120.1328299783419</c:v>
                </c:pt>
                <c:pt idx="17" formatCode="#,##0.0">
                  <c:v>121.3764863728306</c:v>
                </c:pt>
                <c:pt idx="18" formatCode="#,##0.0">
                  <c:v>122.6431265500685</c:v>
                </c:pt>
                <c:pt idx="19" formatCode="#,##0.0">
                  <c:v>123.9215621211808</c:v>
                </c:pt>
                <c:pt idx="20" formatCode="#,##0.0">
                  <c:v>125.2076786099812</c:v>
                </c:pt>
                <c:pt idx="21" formatCode="#,##0.0">
                  <c:v>126.5115500036941</c:v>
                </c:pt>
                <c:pt idx="22" formatCode="#,##0.0">
                  <c:v>127.809701981029</c:v>
                </c:pt>
                <c:pt idx="23" formatCode="#,##0.0">
                  <c:v>129.1043372627474</c:v>
                </c:pt>
                <c:pt idx="24" formatCode="#,##0.0">
                  <c:v>130.3933522342569</c:v>
                </c:pt>
                <c:pt idx="25" formatCode="#,##0.0">
                  <c:v>131.676138235913</c:v>
                </c:pt>
                <c:pt idx="26" formatCode="#,##0.0">
                  <c:v>132.9365640359711</c:v>
                </c:pt>
                <c:pt idx="27" formatCode="#,##0.0">
                  <c:v>134.179197483087</c:v>
                </c:pt>
                <c:pt idx="28" formatCode="#,##0.0">
                  <c:v>135.4189450489501</c:v>
                </c:pt>
                <c:pt idx="29" formatCode="#,##0.0">
                  <c:v>136.6546750506958</c:v>
                </c:pt>
                <c:pt idx="30" formatCode="#,##0.0">
                  <c:v>137.8732689450653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314072"/>
        <c:axId val="2131317016"/>
      </c:lineChart>
      <c:catAx>
        <c:axId val="2131314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1317016"/>
        <c:crosses val="autoZero"/>
        <c:auto val="1"/>
        <c:lblAlgn val="ctr"/>
        <c:lblOffset val="100"/>
        <c:noMultiLvlLbl val="0"/>
      </c:catAx>
      <c:valAx>
        <c:axId val="2131317016"/>
        <c:scaling>
          <c:orientation val="minMax"/>
          <c:min val="100.0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131314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Birmingham!$L$3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Birmingham!$K$4:$K$33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Birmingham!$L$4:$L$33</c:f>
              <c:numCache>
                <c:formatCode>0.0</c:formatCode>
                <c:ptCount val="30"/>
                <c:pt idx="0">
                  <c:v>0.97</c:v>
                </c:pt>
                <c:pt idx="1">
                  <c:v>0.763</c:v>
                </c:pt>
                <c:pt idx="2">
                  <c:v>0.186</c:v>
                </c:pt>
                <c:pt idx="3">
                  <c:v>5.709</c:v>
                </c:pt>
                <c:pt idx="4">
                  <c:v>-0.753</c:v>
                </c:pt>
                <c:pt idx="5">
                  <c:v>0.601</c:v>
                </c:pt>
                <c:pt idx="6">
                  <c:v>1.457</c:v>
                </c:pt>
                <c:pt idx="7">
                  <c:v>2.043</c:v>
                </c:pt>
                <c:pt idx="8">
                  <c:v>2.235</c:v>
                </c:pt>
                <c:pt idx="9">
                  <c:v>3.837</c:v>
                </c:pt>
                <c:pt idx="10">
                  <c:v>1.526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Birmingham!$M$3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Birmingham!$K$4:$K$33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Birmingham!$M$4:$M$33</c:f>
              <c:numCache>
                <c:formatCode>0.0</c:formatCode>
                <c:ptCount val="30"/>
                <c:pt idx="7">
                  <c:v>-1.3</c:v>
                </c:pt>
                <c:pt idx="8">
                  <c:v>-1.3</c:v>
                </c:pt>
                <c:pt idx="9">
                  <c:v>-1.7</c:v>
                </c:pt>
                <c:pt idx="10">
                  <c:v>-2.2</c:v>
                </c:pt>
                <c:pt idx="11">
                  <c:v>-2.5</c:v>
                </c:pt>
                <c:pt idx="12">
                  <c:v>-2.9</c:v>
                </c:pt>
                <c:pt idx="13">
                  <c:v>-3.2</c:v>
                </c:pt>
                <c:pt idx="14">
                  <c:v>-3.4</c:v>
                </c:pt>
                <c:pt idx="15">
                  <c:v>-3.6</c:v>
                </c:pt>
                <c:pt idx="16">
                  <c:v>-3.8</c:v>
                </c:pt>
                <c:pt idx="17">
                  <c:v>-4.1</c:v>
                </c:pt>
                <c:pt idx="18">
                  <c:v>-4.3</c:v>
                </c:pt>
                <c:pt idx="19">
                  <c:v>-4.5</c:v>
                </c:pt>
                <c:pt idx="20">
                  <c:v>-4.5</c:v>
                </c:pt>
                <c:pt idx="21">
                  <c:v>-4.4</c:v>
                </c:pt>
                <c:pt idx="22">
                  <c:v>-4.5</c:v>
                </c:pt>
                <c:pt idx="23">
                  <c:v>-4.5</c:v>
                </c:pt>
                <c:pt idx="24">
                  <c:v>-4.5</c:v>
                </c:pt>
                <c:pt idx="25">
                  <c:v>-4.4</c:v>
                </c:pt>
                <c:pt idx="26">
                  <c:v>-4.5</c:v>
                </c:pt>
                <c:pt idx="27">
                  <c:v>-4.7</c:v>
                </c:pt>
                <c:pt idx="28">
                  <c:v>-4.9</c:v>
                </c:pt>
                <c:pt idx="29">
                  <c:v>-5.1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Birmingham!$N$3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Birmingham!$K$4:$K$33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Birmingham!$N$4:$N$33</c:f>
              <c:numCache>
                <c:formatCode>0.0</c:formatCode>
                <c:ptCount val="30"/>
                <c:pt idx="10">
                  <c:v>-0.746658236331428</c:v>
                </c:pt>
                <c:pt idx="11">
                  <c:v>-1.341116757807066</c:v>
                </c:pt>
                <c:pt idx="12">
                  <c:v>-1.891195705476154</c:v>
                </c:pt>
                <c:pt idx="13">
                  <c:v>-2.277816440267189</c:v>
                </c:pt>
                <c:pt idx="14">
                  <c:v>-2.672579734686559</c:v>
                </c:pt>
                <c:pt idx="15">
                  <c:v>-3.107569874868468</c:v>
                </c:pt>
                <c:pt idx="16">
                  <c:v>-3.373806459361148</c:v>
                </c:pt>
                <c:pt idx="17">
                  <c:v>-3.679061805129622</c:v>
                </c:pt>
                <c:pt idx="18">
                  <c:v>-3.95710737849637</c:v>
                </c:pt>
                <c:pt idx="19">
                  <c:v>-4.180087996179834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Birmingham!$O$3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Birmingham!$K$4:$K$33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Birmingham!$O$4:$O$33</c:f>
              <c:numCache>
                <c:formatCode>0.0</c:formatCode>
                <c:ptCount val="30"/>
                <c:pt idx="11">
                  <c:v>-1.3</c:v>
                </c:pt>
                <c:pt idx="12">
                  <c:v>-1.7</c:v>
                </c:pt>
                <c:pt idx="13">
                  <c:v>-2.0</c:v>
                </c:pt>
                <c:pt idx="14">
                  <c:v>-1.7</c:v>
                </c:pt>
                <c:pt idx="15">
                  <c:v>-2.2</c:v>
                </c:pt>
                <c:pt idx="16">
                  <c:v>-2.4</c:v>
                </c:pt>
                <c:pt idx="17">
                  <c:v>-2.9</c:v>
                </c:pt>
                <c:pt idx="18">
                  <c:v>-3.1</c:v>
                </c:pt>
                <c:pt idx="19">
                  <c:v>-3.3</c:v>
                </c:pt>
                <c:pt idx="20">
                  <c:v>-3.3</c:v>
                </c:pt>
                <c:pt idx="21">
                  <c:v>-3.2</c:v>
                </c:pt>
                <c:pt idx="22">
                  <c:v>-3.2</c:v>
                </c:pt>
                <c:pt idx="23">
                  <c:v>-3.1</c:v>
                </c:pt>
                <c:pt idx="24">
                  <c:v>-3.1</c:v>
                </c:pt>
                <c:pt idx="25">
                  <c:v>-3.1</c:v>
                </c:pt>
                <c:pt idx="26">
                  <c:v>-3.2</c:v>
                </c:pt>
                <c:pt idx="27">
                  <c:v>-3.2</c:v>
                </c:pt>
                <c:pt idx="28">
                  <c:v>-3.2</c:v>
                </c:pt>
                <c:pt idx="29">
                  <c:v>-3.3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Birmingham!$P$3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Birmingham!$K$4:$K$33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Birmingham!$P$4:$P$33</c:f>
              <c:numCache>
                <c:formatCode>0.0</c:formatCode>
                <c:ptCount val="30"/>
                <c:pt idx="11">
                  <c:v>2.072886931673482</c:v>
                </c:pt>
                <c:pt idx="12">
                  <c:v>1.997087041455737</c:v>
                </c:pt>
                <c:pt idx="13">
                  <c:v>1.998390707367403</c:v>
                </c:pt>
                <c:pt idx="14">
                  <c:v>1.9155182246818</c:v>
                </c:pt>
                <c:pt idx="15">
                  <c:v>1.863266093677052</c:v>
                </c:pt>
                <c:pt idx="16">
                  <c:v>1.826181580675217</c:v>
                </c:pt>
                <c:pt idx="17">
                  <c:v>1.794847213559435</c:v>
                </c:pt>
                <c:pt idx="18">
                  <c:v>1.78833666280929</c:v>
                </c:pt>
                <c:pt idx="19">
                  <c:v>1.798358520928041</c:v>
                </c:pt>
                <c:pt idx="20">
                  <c:v>1.777005455917139</c:v>
                </c:pt>
                <c:pt idx="21">
                  <c:v>1.791952133174873</c:v>
                </c:pt>
                <c:pt idx="22">
                  <c:v>1.825881733691971</c:v>
                </c:pt>
                <c:pt idx="23">
                  <c:v>1.841189707062484</c:v>
                </c:pt>
                <c:pt idx="24">
                  <c:v>1.839599470391393</c:v>
                </c:pt>
                <c:pt idx="25">
                  <c:v>1.81468526106109</c:v>
                </c:pt>
                <c:pt idx="26">
                  <c:v>1.776385748345041</c:v>
                </c:pt>
                <c:pt idx="27">
                  <c:v>1.787908404893955</c:v>
                </c:pt>
                <c:pt idx="28">
                  <c:v>1.890508956382494</c:v>
                </c:pt>
                <c:pt idx="29">
                  <c:v>1.939295609895987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Birmingham!$Q$3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Birmingham!$K$4:$K$33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Birmingham!$Q$4:$Q$33</c:f>
              <c:numCache>
                <c:formatCode>General</c:formatCode>
                <c:ptCount val="30"/>
                <c:pt idx="11" formatCode="0.0">
                  <c:v>0.618329745931456</c:v>
                </c:pt>
                <c:pt idx="12" formatCode="0.0">
                  <c:v>0.595306389368738</c:v>
                </c:pt>
                <c:pt idx="13" formatCode="0.0">
                  <c:v>0.639085199244189</c:v>
                </c:pt>
                <c:pt idx="14" formatCode="0.0">
                  <c:v>0.608334677964173</c:v>
                </c:pt>
                <c:pt idx="15" formatCode="0.0">
                  <c:v>0.604296610477137</c:v>
                </c:pt>
                <c:pt idx="16" formatCode="0.0">
                  <c:v>0.602068046924239</c:v>
                </c:pt>
                <c:pt idx="17" formatCode="0.0">
                  <c:v>0.591845395681239</c:v>
                </c:pt>
                <c:pt idx="18" formatCode="0.0">
                  <c:v>0.595251742744</c:v>
                </c:pt>
                <c:pt idx="19" formatCode="0.0">
                  <c:v>0.605843360021295</c:v>
                </c:pt>
                <c:pt idx="20" formatCode="0.0">
                  <c:v>0.591246044986091</c:v>
                </c:pt>
                <c:pt idx="21" formatCode="0.0">
                  <c:v>0.610266235198828</c:v>
                </c:pt>
                <c:pt idx="22" formatCode="0.0">
                  <c:v>0.638965823140926</c:v>
                </c:pt>
                <c:pt idx="23" formatCode="0.0">
                  <c:v>0.658386985316712</c:v>
                </c:pt>
                <c:pt idx="24" formatCode="0.0">
                  <c:v>0.66692316192316</c:v>
                </c:pt>
                <c:pt idx="25" formatCode="0.0">
                  <c:v>0.655889144050487</c:v>
                </c:pt>
                <c:pt idx="26" formatCode="0.0">
                  <c:v>0.629494961790859</c:v>
                </c:pt>
                <c:pt idx="27" formatCode="0.0">
                  <c:v>0.642172912824815</c:v>
                </c:pt>
                <c:pt idx="28" formatCode="0.0">
                  <c:v>0.761994895420985</c:v>
                </c:pt>
                <c:pt idx="29" formatCode="0.0">
                  <c:v>0.83737593185785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914744"/>
        <c:axId val="2121917912"/>
      </c:lineChart>
      <c:catAx>
        <c:axId val="2121914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1917912"/>
        <c:crosses val="autoZero"/>
        <c:auto val="1"/>
        <c:lblAlgn val="ctr"/>
        <c:lblOffset val="100"/>
        <c:noMultiLvlLbl val="0"/>
      </c:catAx>
      <c:valAx>
        <c:axId val="212191791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21914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'East Staffs'!$L$3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'East Staffs'!$K$4:$K$33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'East Staffs'!$L$4:$L$33</c:f>
              <c:numCache>
                <c:formatCode>0.0</c:formatCode>
                <c:ptCount val="30"/>
                <c:pt idx="0">
                  <c:v>0.444</c:v>
                </c:pt>
                <c:pt idx="1">
                  <c:v>1.403</c:v>
                </c:pt>
                <c:pt idx="2">
                  <c:v>0.586</c:v>
                </c:pt>
                <c:pt idx="3">
                  <c:v>0.621</c:v>
                </c:pt>
                <c:pt idx="4">
                  <c:v>0.566</c:v>
                </c:pt>
                <c:pt idx="5">
                  <c:v>1.074</c:v>
                </c:pt>
                <c:pt idx="6">
                  <c:v>0.983</c:v>
                </c:pt>
                <c:pt idx="7">
                  <c:v>0.361</c:v>
                </c:pt>
                <c:pt idx="8">
                  <c:v>0.519</c:v>
                </c:pt>
                <c:pt idx="9">
                  <c:v>0.462</c:v>
                </c:pt>
                <c:pt idx="10">
                  <c:v>0.00100000000000023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'East Staffs'!$M$3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'East Staffs'!$K$4:$K$33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'East Staffs'!$M$4:$M$33</c:f>
              <c:numCache>
                <c:formatCode>0.0</c:formatCode>
                <c:ptCount val="30"/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0.5</c:v>
                </c:pt>
                <c:pt idx="21">
                  <c:v>0.4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'East Staffs'!#REF!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'East Staffs'!$K$4:$K$33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'East Staffs'!#REF!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'East Staffs'!$N$3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'East Staffs'!$K$4:$K$33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'East Staffs'!$N$4:$N$33</c:f>
              <c:numCache>
                <c:formatCode>0.0</c:formatCode>
                <c:ptCount val="30"/>
                <c:pt idx="10">
                  <c:v>0.323521055087228</c:v>
                </c:pt>
                <c:pt idx="11">
                  <c:v>0.336815797204289</c:v>
                </c:pt>
                <c:pt idx="12">
                  <c:v>0.355569177178551</c:v>
                </c:pt>
                <c:pt idx="13">
                  <c:v>0.36724904465381</c:v>
                </c:pt>
                <c:pt idx="14">
                  <c:v>0.391649972199314</c:v>
                </c:pt>
                <c:pt idx="15">
                  <c:v>0.398961870162135</c:v>
                </c:pt>
                <c:pt idx="16">
                  <c:v>0.419115474998054</c:v>
                </c:pt>
                <c:pt idx="17">
                  <c:v>0.431094388070962</c:v>
                </c:pt>
                <c:pt idx="18">
                  <c:v>0.434313888740794</c:v>
                </c:pt>
                <c:pt idx="19">
                  <c:v>0.437957129710668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'East Staffs'!$O$3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'East Staffs'!$K$4:$K$33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'East Staffs'!$O$4:$O$33</c:f>
              <c:numCache>
                <c:formatCode>0.0</c:formatCode>
                <c:ptCount val="30"/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0.3</c:v>
                </c:pt>
                <c:pt idx="23">
                  <c:v>0.3</c:v>
                </c:pt>
                <c:pt idx="24">
                  <c:v>0.4</c:v>
                </c:pt>
                <c:pt idx="25">
                  <c:v>0.4</c:v>
                </c:pt>
                <c:pt idx="26">
                  <c:v>0.4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'East Staffs'!$P$3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'East Staffs'!$K$4:$K$33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'East Staffs'!$P$4:$P$33</c:f>
              <c:numCache>
                <c:formatCode>0.0</c:formatCode>
                <c:ptCount val="30"/>
                <c:pt idx="11">
                  <c:v>0.477123963335902</c:v>
                </c:pt>
                <c:pt idx="12">
                  <c:v>0.48845270661338</c:v>
                </c:pt>
                <c:pt idx="13">
                  <c:v>0.490794816768154</c:v>
                </c:pt>
                <c:pt idx="14">
                  <c:v>0.515769333689212</c:v>
                </c:pt>
                <c:pt idx="15">
                  <c:v>0.52840638903922</c:v>
                </c:pt>
                <c:pt idx="16">
                  <c:v>0.531839631170735</c:v>
                </c:pt>
                <c:pt idx="17">
                  <c:v>0.546159372401237</c:v>
                </c:pt>
                <c:pt idx="18">
                  <c:v>0.546831541755244</c:v>
                </c:pt>
                <c:pt idx="19">
                  <c:v>0.544296130824158</c:v>
                </c:pt>
                <c:pt idx="20">
                  <c:v>0.582054005462724</c:v>
                </c:pt>
                <c:pt idx="21">
                  <c:v>0.577090850187009</c:v>
                </c:pt>
                <c:pt idx="22">
                  <c:v>0.576887242745792</c:v>
                </c:pt>
                <c:pt idx="23">
                  <c:v>0.580955131055588</c:v>
                </c:pt>
                <c:pt idx="24">
                  <c:v>0.596439656294214</c:v>
                </c:pt>
                <c:pt idx="25">
                  <c:v>0.603092201897084</c:v>
                </c:pt>
                <c:pt idx="26">
                  <c:v>0.606852563162825</c:v>
                </c:pt>
                <c:pt idx="27">
                  <c:v>0.635941477873823</c:v>
                </c:pt>
                <c:pt idx="28">
                  <c:v>0.642449749443554</c:v>
                </c:pt>
                <c:pt idx="29">
                  <c:v>0.647331292486246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'East Staffs'!$Q$3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'East Staffs'!$K$4:$K$33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'East Staffs'!$Q$4:$Q$33</c:f>
              <c:numCache>
                <c:formatCode>General</c:formatCode>
                <c:ptCount val="30"/>
                <c:pt idx="11" formatCode="0.0">
                  <c:v>0.568839081280111</c:v>
                </c:pt>
                <c:pt idx="12" formatCode="0.0">
                  <c:v>0.591967478386948</c:v>
                </c:pt>
                <c:pt idx="13" formatCode="0.0">
                  <c:v>0.60278500404062</c:v>
                </c:pt>
                <c:pt idx="14" formatCode="0.0">
                  <c:v>0.63892651265243</c:v>
                </c:pt>
                <c:pt idx="15" formatCode="0.0">
                  <c:v>0.663839245186283</c:v>
                </c:pt>
                <c:pt idx="16" formatCode="0.0">
                  <c:v>0.680819163110423</c:v>
                </c:pt>
                <c:pt idx="17" formatCode="0.0">
                  <c:v>0.700526145624197</c:v>
                </c:pt>
                <c:pt idx="18" formatCode="0.0">
                  <c:v>0.712912566777626</c:v>
                </c:pt>
                <c:pt idx="19" formatCode="0.0">
                  <c:v>0.724470160583446</c:v>
                </c:pt>
                <c:pt idx="20" formatCode="0.0">
                  <c:v>0.770017593601727</c:v>
                </c:pt>
                <c:pt idx="21" formatCode="0.0">
                  <c:v>0.775092896392662</c:v>
                </c:pt>
                <c:pt idx="22" formatCode="0.0">
                  <c:v>0.784657728026171</c:v>
                </c:pt>
                <c:pt idx="23" formatCode="0.0">
                  <c:v>0.788882713851241</c:v>
                </c:pt>
                <c:pt idx="24" formatCode="0.0">
                  <c:v>0.804775337057975</c:v>
                </c:pt>
                <c:pt idx="25" formatCode="0.0">
                  <c:v>0.805738105125852</c:v>
                </c:pt>
                <c:pt idx="26" formatCode="0.0">
                  <c:v>0.816559573057334</c:v>
                </c:pt>
                <c:pt idx="27" formatCode="0.0">
                  <c:v>0.843001229345925</c:v>
                </c:pt>
                <c:pt idx="28" formatCode="0.0">
                  <c:v>0.851805915193368</c:v>
                </c:pt>
                <c:pt idx="29" formatCode="0.0">
                  <c:v>0.862416388435261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374760"/>
        <c:axId val="2131377704"/>
      </c:lineChart>
      <c:catAx>
        <c:axId val="2131374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1377704"/>
        <c:crosses val="autoZero"/>
        <c:auto val="1"/>
        <c:lblAlgn val="ctr"/>
        <c:lblOffset val="100"/>
        <c:noMultiLvlLbl val="0"/>
      </c:catAx>
      <c:valAx>
        <c:axId val="213137770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1374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'East Staffs'!$V$3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'East Staffs'!$U$4:$U$33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'East Staffs'!$V$4:$V$33</c:f>
              <c:numCache>
                <c:formatCode>0.0</c:formatCode>
                <c:ptCount val="30"/>
                <c:pt idx="0">
                  <c:v>0.105</c:v>
                </c:pt>
                <c:pt idx="1">
                  <c:v>0.175</c:v>
                </c:pt>
                <c:pt idx="2">
                  <c:v>0.149</c:v>
                </c:pt>
                <c:pt idx="3">
                  <c:v>0.188</c:v>
                </c:pt>
                <c:pt idx="4">
                  <c:v>0.291</c:v>
                </c:pt>
                <c:pt idx="5">
                  <c:v>0.236</c:v>
                </c:pt>
                <c:pt idx="6">
                  <c:v>0.432</c:v>
                </c:pt>
                <c:pt idx="7">
                  <c:v>0.481</c:v>
                </c:pt>
                <c:pt idx="8">
                  <c:v>0.427</c:v>
                </c:pt>
                <c:pt idx="9">
                  <c:v>0.417</c:v>
                </c:pt>
                <c:pt idx="10">
                  <c:v>0.529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'East Staffs'!$W$3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'East Staffs'!$U$4:$U$33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'East Staffs'!$W$4:$W$33</c:f>
              <c:numCache>
                <c:formatCode>0.0</c:formatCode>
                <c:ptCount val="30"/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'East Staffs'!#REF!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'East Staffs'!$U$4:$U$33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'East Staffs'!#REF!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'East Staffs'!$X$3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'East Staffs'!$U$4:$U$33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'East Staffs'!$X$4:$X$33</c:f>
              <c:numCache>
                <c:formatCode>0.0</c:formatCode>
                <c:ptCount val="30"/>
                <c:pt idx="10">
                  <c:v>0.633336321860561</c:v>
                </c:pt>
                <c:pt idx="11">
                  <c:v>0.665402001580257</c:v>
                </c:pt>
                <c:pt idx="12">
                  <c:v>0.658221708091359</c:v>
                </c:pt>
                <c:pt idx="13">
                  <c:v>0.627829065850441</c:v>
                </c:pt>
                <c:pt idx="14">
                  <c:v>0.605542756522421</c:v>
                </c:pt>
                <c:pt idx="15">
                  <c:v>0.582601793375505</c:v>
                </c:pt>
                <c:pt idx="16">
                  <c:v>0.558361654858345</c:v>
                </c:pt>
                <c:pt idx="17">
                  <c:v>0.53358414811924</c:v>
                </c:pt>
                <c:pt idx="18">
                  <c:v>0.509769862316624</c:v>
                </c:pt>
                <c:pt idx="19">
                  <c:v>0.486446280556685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'East Staffs'!$Y$3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'East Staffs'!$U$4:$U$33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'East Staffs'!$Y$4:$Y$33</c:f>
              <c:numCache>
                <c:formatCode>0.0</c:formatCode>
                <c:ptCount val="30"/>
                <c:pt idx="11">
                  <c:v>0.4</c:v>
                </c:pt>
                <c:pt idx="12">
                  <c:v>0.5</c:v>
                </c:pt>
                <c:pt idx="13">
                  <c:v>0.4</c:v>
                </c:pt>
                <c:pt idx="14">
                  <c:v>0.5</c:v>
                </c:pt>
                <c:pt idx="15">
                  <c:v>0.5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'East Staffs'!$Z$3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'East Staffs'!$U$4:$U$33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'East Staffs'!$Z$4:$Z$33</c:f>
              <c:numCache>
                <c:formatCode>0.0</c:formatCode>
                <c:ptCount val="30"/>
                <c:pt idx="11">
                  <c:v>0.507661026090564</c:v>
                </c:pt>
                <c:pt idx="12">
                  <c:v>0.519583317404723</c:v>
                </c:pt>
                <c:pt idx="13">
                  <c:v>0.532653067613522</c:v>
                </c:pt>
                <c:pt idx="14">
                  <c:v>0.537975198175932</c:v>
                </c:pt>
                <c:pt idx="15">
                  <c:v>0.542327438575194</c:v>
                </c:pt>
                <c:pt idx="16">
                  <c:v>0.545759191799339</c:v>
                </c:pt>
                <c:pt idx="17">
                  <c:v>0.545852537599389</c:v>
                </c:pt>
                <c:pt idx="18">
                  <c:v>0.542088842593635</c:v>
                </c:pt>
                <c:pt idx="19">
                  <c:v>0.535301847668677</c:v>
                </c:pt>
                <c:pt idx="20">
                  <c:v>0.505473752641246</c:v>
                </c:pt>
                <c:pt idx="21">
                  <c:v>0.493076351356683</c:v>
                </c:pt>
                <c:pt idx="22">
                  <c:v>0.479073171276022</c:v>
                </c:pt>
                <c:pt idx="23">
                  <c:v>0.468987757752587</c:v>
                </c:pt>
                <c:pt idx="24">
                  <c:v>0.447343858463441</c:v>
                </c:pt>
                <c:pt idx="25">
                  <c:v>0.424942996098548</c:v>
                </c:pt>
                <c:pt idx="26">
                  <c:v>0.397601041832477</c:v>
                </c:pt>
                <c:pt idx="27">
                  <c:v>0.369866004295652</c:v>
                </c:pt>
                <c:pt idx="28">
                  <c:v>0.358345766898952</c:v>
                </c:pt>
                <c:pt idx="29">
                  <c:v>0.332131678377782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'East Staffs'!$AA$3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'East Staffs'!$U$4:$U$33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'East Staffs'!$AA$4:$AA$33</c:f>
              <c:numCache>
                <c:formatCode>General</c:formatCode>
                <c:ptCount val="30"/>
                <c:pt idx="11" formatCode="0.0">
                  <c:v>0.509395753089074</c:v>
                </c:pt>
                <c:pt idx="12" formatCode="0.0">
                  <c:v>0.524152137833365</c:v>
                </c:pt>
                <c:pt idx="13" formatCode="0.0">
                  <c:v>0.540176677359515</c:v>
                </c:pt>
                <c:pt idx="14" formatCode="0.0">
                  <c:v>0.548597393196159</c:v>
                </c:pt>
                <c:pt idx="15" formatCode="0.0">
                  <c:v>0.556150695317358</c:v>
                </c:pt>
                <c:pt idx="16" formatCode="0.0">
                  <c:v>0.562837231378323</c:v>
                </c:pt>
                <c:pt idx="17" formatCode="0.0">
                  <c:v>0.56611403161372</c:v>
                </c:pt>
                <c:pt idx="18" formatCode="0.0">
                  <c:v>0.56552300433468</c:v>
                </c:pt>
                <c:pt idx="19" formatCode="0.0">
                  <c:v>0.561646328216938</c:v>
                </c:pt>
                <c:pt idx="20" formatCode="0.0">
                  <c:v>0.533853800111151</c:v>
                </c:pt>
                <c:pt idx="21" formatCode="0.0">
                  <c:v>0.523059080942281</c:v>
                </c:pt>
                <c:pt idx="22" formatCode="0.0">
                  <c:v>0.509977553692136</c:v>
                </c:pt>
                <c:pt idx="23" formatCode="0.0">
                  <c:v>0.500132257658306</c:v>
                </c:pt>
                <c:pt idx="24" formatCode="0.0">
                  <c:v>0.478010664598084</c:v>
                </c:pt>
                <c:pt idx="25" formatCode="0.0">
                  <c:v>0.454687694932324</c:v>
                </c:pt>
                <c:pt idx="26" formatCode="0.0">
                  <c:v>0.426073874058499</c:v>
                </c:pt>
                <c:pt idx="27" formatCode="0.0">
                  <c:v>0.396746336517205</c:v>
                </c:pt>
                <c:pt idx="28" formatCode="0.0">
                  <c:v>0.383924086552378</c:v>
                </c:pt>
                <c:pt idx="29" formatCode="0.0">
                  <c:v>0.356177505934174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428296"/>
        <c:axId val="2131431240"/>
      </c:lineChart>
      <c:catAx>
        <c:axId val="2131428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1431240"/>
        <c:crosses val="autoZero"/>
        <c:auto val="1"/>
        <c:lblAlgn val="ctr"/>
        <c:lblOffset val="100"/>
        <c:noMultiLvlLbl val="0"/>
      </c:catAx>
      <c:valAx>
        <c:axId val="2131431240"/>
        <c:scaling>
          <c:orientation val="minMax"/>
          <c:min val="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1428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'East Staffs'!$AF$3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'East Staffs'!$AE$4:$AE$10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'East Staffs'!$AF$4:$AF$10</c:f>
              <c:numCache>
                <c:formatCode>0.0</c:formatCode>
                <c:ptCount val="7"/>
                <c:pt idx="0">
                  <c:v>42.708</c:v>
                </c:pt>
                <c:pt idx="1">
                  <c:v>44.657</c:v>
                </c:pt>
                <c:pt idx="2">
                  <c:v>46.815</c:v>
                </c:pt>
                <c:pt idx="3">
                  <c:v>49.329</c:v>
                </c:pt>
                <c:pt idx="4">
                  <c:v>51.866</c:v>
                </c:pt>
                <c:pt idx="5">
                  <c:v>54.217</c:v>
                </c:pt>
                <c:pt idx="6">
                  <c:v>56.401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'East Staffs'!$AG$3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'East Staffs'!$AE$4:$AE$10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'East Staffs'!$AG$4:$AG$10</c:f>
              <c:numCache>
                <c:formatCode>General</c:formatCode>
                <c:ptCount val="7"/>
                <c:pt idx="2" formatCode="0.0">
                  <c:v>47.355</c:v>
                </c:pt>
                <c:pt idx="3" formatCode="0.0">
                  <c:v>49.882</c:v>
                </c:pt>
                <c:pt idx="4" formatCode="0.0">
                  <c:v>52.207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'East Staffs'!$AI$3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'East Staffs'!$AE$4:$AE$10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'East Staffs'!$AI$4:$AI$10</c:f>
              <c:numCache>
                <c:formatCode>General</c:formatCode>
                <c:ptCount val="7"/>
                <c:pt idx="2" formatCode="0.0">
                  <c:v>47.35495913827428</c:v>
                </c:pt>
                <c:pt idx="3" formatCode="0.0">
                  <c:v>49.84703258251961</c:v>
                </c:pt>
                <c:pt idx="4" formatCode="0.0">
                  <c:v>52.40841478132158</c:v>
                </c:pt>
                <c:pt idx="5" formatCode="0.0">
                  <c:v>55.09873033821853</c:v>
                </c:pt>
                <c:pt idx="6" formatCode="0.0">
                  <c:v>57.87973716443363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'East Staffs'!$AJ$3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'East Staffs'!$AE$4:$AE$10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'East Staffs'!$AJ$4:$AJ$10</c:f>
              <c:numCache>
                <c:formatCode>General</c:formatCode>
                <c:ptCount val="7"/>
                <c:pt idx="2" formatCode="0.0">
                  <c:v>47.35495913827428</c:v>
                </c:pt>
                <c:pt idx="3" formatCode="0.0">
                  <c:v>49.92658406610261</c:v>
                </c:pt>
                <c:pt idx="4" formatCode="0.0">
                  <c:v>52.80889644345976</c:v>
                </c:pt>
                <c:pt idx="5" formatCode="0.0">
                  <c:v>56.04599455032753</c:v>
                </c:pt>
                <c:pt idx="6" formatCode="0.0">
                  <c:v>59.42416898762686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459672"/>
        <c:axId val="2131462856"/>
      </c:lineChart>
      <c:catAx>
        <c:axId val="2131459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1462856"/>
        <c:crosses val="autoZero"/>
        <c:auto val="1"/>
        <c:lblAlgn val="ctr"/>
        <c:lblOffset val="100"/>
        <c:noMultiLvlLbl val="0"/>
      </c:catAx>
      <c:valAx>
        <c:axId val="2131462856"/>
        <c:scaling>
          <c:orientation val="minMax"/>
          <c:min val="4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1459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'East Staffs'!$AM$3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'East Staffs'!$AL$4:$AL$10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'East Staffs'!$AM$4:$AM$10</c:f>
              <c:numCache>
                <c:formatCode>0.000</c:formatCode>
                <c:ptCount val="7"/>
                <c:pt idx="0">
                  <c:v>2.405638287908589</c:v>
                </c:pt>
                <c:pt idx="1">
                  <c:v>2.345567324271671</c:v>
                </c:pt>
                <c:pt idx="2">
                  <c:v>2.303577913062053</c:v>
                </c:pt>
                <c:pt idx="3">
                  <c:v>2.253015467574854</c:v>
                </c:pt>
                <c:pt idx="4">
                  <c:v>2.211602976902017</c:v>
                </c:pt>
                <c:pt idx="5">
                  <c:v>2.176051791873398</c:v>
                </c:pt>
                <c:pt idx="6">
                  <c:v>2.142763426180387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'East Staffs'!$AN$3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'East Staffs'!$AL$4:$AL$10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'East Staffs'!$AN$4:$AN$10</c:f>
              <c:numCache>
                <c:formatCode>0.000</c:formatCode>
                <c:ptCount val="7"/>
                <c:pt idx="2">
                  <c:v>2.359455178967374</c:v>
                </c:pt>
                <c:pt idx="3">
                  <c:v>2.337115592799006</c:v>
                </c:pt>
                <c:pt idx="4">
                  <c:v>2.322140709100312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'East Staffs'!$AP$3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'East Staffs'!$AL$4:$AL$10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'East Staffs'!$AP$4:$AP$10</c:f>
              <c:numCache>
                <c:formatCode>0.000</c:formatCode>
                <c:ptCount val="7"/>
                <c:pt idx="2">
                  <c:v>2.35958670623258</c:v>
                </c:pt>
                <c:pt idx="3">
                  <c:v>2.331282158304084</c:v>
                </c:pt>
                <c:pt idx="4">
                  <c:v>2.317946795878936</c:v>
                </c:pt>
                <c:pt idx="5">
                  <c:v>2.294528624830318</c:v>
                </c:pt>
                <c:pt idx="6">
                  <c:v>2.265811102190834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'East Staffs'!$AQ$3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'East Staffs'!$AL$4:$AL$10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'East Staffs'!$AQ$4:$AQ$10</c:f>
              <c:numCache>
                <c:formatCode>General</c:formatCode>
                <c:ptCount val="7"/>
                <c:pt idx="2" formatCode="0.000">
                  <c:v>2.35958670623258</c:v>
                </c:pt>
                <c:pt idx="3" formatCode="0.000">
                  <c:v>2.337481855943671</c:v>
                </c:pt>
                <c:pt idx="4" formatCode="0.000">
                  <c:v>2.32743275309518</c:v>
                </c:pt>
                <c:pt idx="5" formatCode="0.000">
                  <c:v>2.302904283299287</c:v>
                </c:pt>
                <c:pt idx="6" formatCode="0.000">
                  <c:v>2.272308911252182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498648"/>
        <c:axId val="2131867336"/>
      </c:lineChart>
      <c:catAx>
        <c:axId val="2131498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1867336"/>
        <c:crosses val="autoZero"/>
        <c:auto val="1"/>
        <c:lblAlgn val="ctr"/>
        <c:lblOffset val="100"/>
        <c:noMultiLvlLbl val="0"/>
      </c:catAx>
      <c:valAx>
        <c:axId val="21318673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131498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'East Staffs'!$BA$4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'East Staffs'!$AZ$5:$AZ$9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'East Staffs'!$BA$5:$BA$9</c:f>
              <c:numCache>
                <c:formatCode>0.0</c:formatCode>
                <c:ptCount val="5"/>
                <c:pt idx="0">
                  <c:v>55.92974287698867</c:v>
                </c:pt>
                <c:pt idx="1">
                  <c:v>56.7590941489709</c:v>
                </c:pt>
                <c:pt idx="2">
                  <c:v>57.63458589268812</c:v>
                </c:pt>
                <c:pt idx="3">
                  <c:v>57.97898110710425</c:v>
                </c:pt>
                <c:pt idx="4">
                  <c:v>58.23460673213522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'East Staffs'!$BB$4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'East Staffs'!$AZ$5:$AZ$9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'East Staffs'!$BB$5:$BB$9</c:f>
              <c:numCache>
                <c:formatCode>0.0</c:formatCode>
                <c:ptCount val="5"/>
                <c:pt idx="0">
                  <c:v>58.66987563108441</c:v>
                </c:pt>
                <c:pt idx="1">
                  <c:v>60.08273823513774</c:v>
                </c:pt>
                <c:pt idx="2">
                  <c:v>61.09218131309382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'East Staffs'!$BC$4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'East Staffs'!$AZ$5:$AZ$9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'East Staffs'!$BC$5:$BC$9</c:f>
              <c:numCache>
                <c:formatCode>0.0</c:formatCode>
                <c:ptCount val="5"/>
                <c:pt idx="0">
                  <c:v>58.66987563108441</c:v>
                </c:pt>
                <c:pt idx="1">
                  <c:v>60.10914608688588</c:v>
                </c:pt>
                <c:pt idx="2">
                  <c:v>61.5951286300124</c:v>
                </c:pt>
                <c:pt idx="3">
                  <c:v>62.88439968727026</c:v>
                </c:pt>
                <c:pt idx="4">
                  <c:v>64.17665708626959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'East Staffs'!$BD$4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'East Staffs'!$AZ$5:$AZ$9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'East Staffs'!$BD$5:$BD$9</c:f>
              <c:numCache>
                <c:formatCode>0.0</c:formatCode>
                <c:ptCount val="5"/>
                <c:pt idx="0">
                  <c:v>58.66987563108441</c:v>
                </c:pt>
                <c:pt idx="1">
                  <c:v>60.75554541394555</c:v>
                </c:pt>
                <c:pt idx="2">
                  <c:v>63.19492446592361</c:v>
                </c:pt>
                <c:pt idx="3">
                  <c:v>65.51085735257202</c:v>
                </c:pt>
                <c:pt idx="4">
                  <c:v>67.8636985416354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725688"/>
        <c:axId val="2130728872"/>
      </c:lineChart>
      <c:catAx>
        <c:axId val="2130725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0728872"/>
        <c:crosses val="autoZero"/>
        <c:auto val="1"/>
        <c:lblAlgn val="ctr"/>
        <c:lblOffset val="100"/>
        <c:noMultiLvlLbl val="0"/>
      </c:catAx>
      <c:valAx>
        <c:axId val="2130728872"/>
        <c:scaling>
          <c:orientation val="minMax"/>
          <c:min val="5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0725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Lichfield!$B$3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Lichfield!$A$4:$A$34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Lichfield!$B$4:$B$34</c:f>
              <c:numCache>
                <c:formatCode>#,##0.0</c:formatCode>
                <c:ptCount val="31"/>
                <c:pt idx="0">
                  <c:v>93.229</c:v>
                </c:pt>
                <c:pt idx="1">
                  <c:v>93.679</c:v>
                </c:pt>
                <c:pt idx="2">
                  <c:v>94.467</c:v>
                </c:pt>
                <c:pt idx="3">
                  <c:v>95.58</c:v>
                </c:pt>
                <c:pt idx="4">
                  <c:v>96.307</c:v>
                </c:pt>
                <c:pt idx="5">
                  <c:v>97.432</c:v>
                </c:pt>
                <c:pt idx="6">
                  <c:v>98.52800000000001</c:v>
                </c:pt>
                <c:pt idx="7">
                  <c:v>99.49</c:v>
                </c:pt>
                <c:pt idx="8">
                  <c:v>100.012</c:v>
                </c:pt>
                <c:pt idx="9">
                  <c:v>100.424</c:v>
                </c:pt>
                <c:pt idx="10">
                  <c:v>100.911</c:v>
                </c:pt>
                <c:pt idx="11">
                  <c:v>101.186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Lichfield!$C$3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Lichfield!$A$4:$A$34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Lichfield!$C$4:$C$34</c:f>
              <c:numCache>
                <c:formatCode>#,##0.0</c:formatCode>
                <c:ptCount val="31"/>
                <c:pt idx="7">
                  <c:v>98.0</c:v>
                </c:pt>
                <c:pt idx="8">
                  <c:v>98.8</c:v>
                </c:pt>
                <c:pt idx="9">
                  <c:v>99.5</c:v>
                </c:pt>
                <c:pt idx="10">
                  <c:v>100.3</c:v>
                </c:pt>
                <c:pt idx="11">
                  <c:v>101.0</c:v>
                </c:pt>
                <c:pt idx="12">
                  <c:v>101.8</c:v>
                </c:pt>
                <c:pt idx="13">
                  <c:v>102.6</c:v>
                </c:pt>
                <c:pt idx="14">
                  <c:v>103.4</c:v>
                </c:pt>
                <c:pt idx="15">
                  <c:v>104.1</c:v>
                </c:pt>
                <c:pt idx="16">
                  <c:v>104.9</c:v>
                </c:pt>
                <c:pt idx="17">
                  <c:v>105.7</c:v>
                </c:pt>
                <c:pt idx="18">
                  <c:v>106.5</c:v>
                </c:pt>
                <c:pt idx="19">
                  <c:v>107.3</c:v>
                </c:pt>
                <c:pt idx="20">
                  <c:v>108.1</c:v>
                </c:pt>
                <c:pt idx="21">
                  <c:v>108.9</c:v>
                </c:pt>
                <c:pt idx="22">
                  <c:v>109.6</c:v>
                </c:pt>
                <c:pt idx="23">
                  <c:v>110.3</c:v>
                </c:pt>
                <c:pt idx="24">
                  <c:v>111.0</c:v>
                </c:pt>
                <c:pt idx="25">
                  <c:v>111.6</c:v>
                </c:pt>
                <c:pt idx="26">
                  <c:v>112.2</c:v>
                </c:pt>
                <c:pt idx="27">
                  <c:v>112.8</c:v>
                </c:pt>
                <c:pt idx="28">
                  <c:v>113.4</c:v>
                </c:pt>
                <c:pt idx="29">
                  <c:v>113.9</c:v>
                </c:pt>
                <c:pt idx="30">
                  <c:v>114.5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Lichfield!#REF!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Lichfield!$A$4:$A$34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Lichfield!#REF!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Lichfield!$D$3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Lichfield!$A$4:$A$34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Lichfield!$D$4:$D$34</c:f>
              <c:numCache>
                <c:formatCode>#,##0.0</c:formatCode>
                <c:ptCount val="31"/>
                <c:pt idx="10">
                  <c:v>100.911</c:v>
                </c:pt>
                <c:pt idx="11">
                  <c:v>101.6574233443808</c:v>
                </c:pt>
                <c:pt idx="12">
                  <c:v>102.4382649640094</c:v>
                </c:pt>
                <c:pt idx="13">
                  <c:v>103.2421553670777</c:v>
                </c:pt>
                <c:pt idx="14">
                  <c:v>104.0613408456372</c:v>
                </c:pt>
                <c:pt idx="15">
                  <c:v>104.8740306562645</c:v>
                </c:pt>
                <c:pt idx="16">
                  <c:v>105.6753801382327</c:v>
                </c:pt>
                <c:pt idx="17">
                  <c:v>106.476267741684</c:v>
                </c:pt>
                <c:pt idx="18">
                  <c:v>107.2922927184411</c:v>
                </c:pt>
                <c:pt idx="19">
                  <c:v>108.1027245566623</c:v>
                </c:pt>
                <c:pt idx="20">
                  <c:v>108.9046536532841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Lichfield!$E$3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Lichfield!$A$4:$A$34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Lichfield!$E$4:$E$34</c:f>
              <c:numCache>
                <c:formatCode>#,##0.0</c:formatCode>
                <c:ptCount val="31"/>
                <c:pt idx="11">
                  <c:v>101.2</c:v>
                </c:pt>
                <c:pt idx="12">
                  <c:v>101.6</c:v>
                </c:pt>
                <c:pt idx="13">
                  <c:v>102.1</c:v>
                </c:pt>
                <c:pt idx="14">
                  <c:v>102.6</c:v>
                </c:pt>
                <c:pt idx="15">
                  <c:v>103.1</c:v>
                </c:pt>
                <c:pt idx="16">
                  <c:v>103.7</c:v>
                </c:pt>
                <c:pt idx="17">
                  <c:v>104.2</c:v>
                </c:pt>
                <c:pt idx="18">
                  <c:v>104.8</c:v>
                </c:pt>
                <c:pt idx="19">
                  <c:v>105.3</c:v>
                </c:pt>
                <c:pt idx="20">
                  <c:v>105.9</c:v>
                </c:pt>
                <c:pt idx="21">
                  <c:v>106.4</c:v>
                </c:pt>
                <c:pt idx="22">
                  <c:v>106.9</c:v>
                </c:pt>
                <c:pt idx="23">
                  <c:v>107.4</c:v>
                </c:pt>
                <c:pt idx="24">
                  <c:v>107.9</c:v>
                </c:pt>
                <c:pt idx="25">
                  <c:v>108.3</c:v>
                </c:pt>
                <c:pt idx="26">
                  <c:v>108.7</c:v>
                </c:pt>
                <c:pt idx="27">
                  <c:v>109.1</c:v>
                </c:pt>
                <c:pt idx="28">
                  <c:v>109.5</c:v>
                </c:pt>
                <c:pt idx="29">
                  <c:v>109.9</c:v>
                </c:pt>
                <c:pt idx="30">
                  <c:v>110.3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Lichfield!$F$3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Lichfield!$A$4:$A$34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Lichfield!$F$4:$F$34</c:f>
              <c:numCache>
                <c:formatCode>#,##0.0</c:formatCode>
                <c:ptCount val="31"/>
                <c:pt idx="11">
                  <c:v>101.186</c:v>
                </c:pt>
                <c:pt idx="12">
                  <c:v>101.6985686218714</c:v>
                </c:pt>
                <c:pt idx="13">
                  <c:v>102.2271730273055</c:v>
                </c:pt>
                <c:pt idx="14">
                  <c:v>102.7486971090826</c:v>
                </c:pt>
                <c:pt idx="15">
                  <c:v>103.2423768618274</c:v>
                </c:pt>
                <c:pt idx="16">
                  <c:v>103.7305854355087</c:v>
                </c:pt>
                <c:pt idx="17">
                  <c:v>104.214264898637</c:v>
                </c:pt>
                <c:pt idx="18">
                  <c:v>104.7022658123044</c:v>
                </c:pt>
                <c:pt idx="19">
                  <c:v>105.1779921674898</c:v>
                </c:pt>
                <c:pt idx="20">
                  <c:v>105.6572887278815</c:v>
                </c:pt>
                <c:pt idx="21">
                  <c:v>106.1217531007957</c:v>
                </c:pt>
                <c:pt idx="22">
                  <c:v>106.5579751931149</c:v>
                </c:pt>
                <c:pt idx="23">
                  <c:v>107.001987165763</c:v>
                </c:pt>
                <c:pt idx="24">
                  <c:v>107.4094969619295</c:v>
                </c:pt>
                <c:pt idx="25">
                  <c:v>107.793584534171</c:v>
                </c:pt>
                <c:pt idx="26">
                  <c:v>108.1817909913481</c:v>
                </c:pt>
                <c:pt idx="27">
                  <c:v>108.5533212468951</c:v>
                </c:pt>
                <c:pt idx="28">
                  <c:v>108.8987037578997</c:v>
                </c:pt>
                <c:pt idx="29">
                  <c:v>109.2119527307426</c:v>
                </c:pt>
                <c:pt idx="30">
                  <c:v>109.5298866133588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Lichfield!$G$3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Lichfield!$A$4:$A$34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Lichfield!$G$4:$G$34</c:f>
              <c:numCache>
                <c:formatCode>General</c:formatCode>
                <c:ptCount val="31"/>
                <c:pt idx="11" formatCode="#,##0.0">
                  <c:v>101.186</c:v>
                </c:pt>
                <c:pt idx="12" formatCode="#,##0.0">
                  <c:v>101.8260974543188</c:v>
                </c:pt>
                <c:pt idx="13" formatCode="#,##0.0">
                  <c:v>102.4886562143716</c:v>
                </c:pt>
                <c:pt idx="14" formatCode="#,##0.0">
                  <c:v>103.1623398368609</c:v>
                </c:pt>
                <c:pt idx="15" formatCode="#,##0.0">
                  <c:v>103.8266658096855</c:v>
                </c:pt>
                <c:pt idx="16" formatCode="#,##0.0">
                  <c:v>104.499307478048</c:v>
                </c:pt>
                <c:pt idx="17" formatCode="#,##0.0">
                  <c:v>105.1828009447345</c:v>
                </c:pt>
                <c:pt idx="18" formatCode="#,##0.0">
                  <c:v>105.8889815453794</c:v>
                </c:pt>
                <c:pt idx="19" formatCode="#,##0.0">
                  <c:v>106.5958631194467</c:v>
                </c:pt>
                <c:pt idx="20" formatCode="#,##0.0">
                  <c:v>107.3178031752534</c:v>
                </c:pt>
                <c:pt idx="21" formatCode="#,##0.0">
                  <c:v>108.0316833816895</c:v>
                </c:pt>
                <c:pt idx="22" formatCode="#,##0.0">
                  <c:v>108.7270406883076</c:v>
                </c:pt>
                <c:pt idx="23" formatCode="#,##0.0">
                  <c:v>109.4373689521413</c:v>
                </c:pt>
                <c:pt idx="24" formatCode="#,##0.0">
                  <c:v>110.1194124869238</c:v>
                </c:pt>
                <c:pt idx="25" formatCode="#,##0.0">
                  <c:v>110.7856610102049</c:v>
                </c:pt>
                <c:pt idx="26" formatCode="#,##0.0">
                  <c:v>111.4592924359029</c:v>
                </c:pt>
                <c:pt idx="27" formatCode="#,##0.0">
                  <c:v>112.126073697517</c:v>
                </c:pt>
                <c:pt idx="28" formatCode="#,##0.0">
                  <c:v>112.7678635199832</c:v>
                </c:pt>
                <c:pt idx="29" formatCode="#,##0.0">
                  <c:v>113.3743285577812</c:v>
                </c:pt>
                <c:pt idx="30" formatCode="#,##0.0">
                  <c:v>113.9900031000523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715992"/>
        <c:axId val="2131671656"/>
      </c:lineChart>
      <c:catAx>
        <c:axId val="2131715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1671656"/>
        <c:crosses val="autoZero"/>
        <c:auto val="1"/>
        <c:lblAlgn val="ctr"/>
        <c:lblOffset val="100"/>
        <c:noMultiLvlLbl val="0"/>
      </c:catAx>
      <c:valAx>
        <c:axId val="2131671656"/>
        <c:scaling>
          <c:orientation val="minMax"/>
          <c:min val="90.0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131715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Lichfield!$L$3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Lichfield!$K$4:$K$33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Lichfield!$L$4:$L$33</c:f>
              <c:numCache>
                <c:formatCode>0.0</c:formatCode>
                <c:ptCount val="30"/>
                <c:pt idx="0">
                  <c:v>0.604</c:v>
                </c:pt>
                <c:pt idx="1">
                  <c:v>0.947</c:v>
                </c:pt>
                <c:pt idx="2">
                  <c:v>1.115</c:v>
                </c:pt>
                <c:pt idx="3">
                  <c:v>0.764</c:v>
                </c:pt>
                <c:pt idx="4">
                  <c:v>1.109</c:v>
                </c:pt>
                <c:pt idx="5">
                  <c:v>1.08</c:v>
                </c:pt>
                <c:pt idx="6">
                  <c:v>0.925</c:v>
                </c:pt>
                <c:pt idx="7">
                  <c:v>0.52</c:v>
                </c:pt>
                <c:pt idx="8">
                  <c:v>0.478</c:v>
                </c:pt>
                <c:pt idx="9">
                  <c:v>0.408</c:v>
                </c:pt>
                <c:pt idx="10">
                  <c:v>0.198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Lichfield!$M$3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Lichfield!$K$4:$K$33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Lichfield!$M$4:$M$33</c:f>
              <c:numCache>
                <c:formatCode>0.0</c:formatCode>
                <c:ptCount val="30"/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Lichfield!#REF!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Lichfield!$K$4:$K$33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Lichfield!#REF!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Lichfield!$N$3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Lichfield!$K$4:$K$33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Lichfield!$N$4:$N$33</c:f>
              <c:numCache>
                <c:formatCode>0.0</c:formatCode>
                <c:ptCount val="30"/>
                <c:pt idx="10">
                  <c:v>0.704494297268376</c:v>
                </c:pt>
                <c:pt idx="11">
                  <c:v>0.750890274348385</c:v>
                </c:pt>
                <c:pt idx="12">
                  <c:v>0.781241863437159</c:v>
                </c:pt>
                <c:pt idx="13">
                  <c:v>0.817938805878637</c:v>
                </c:pt>
                <c:pt idx="14">
                  <c:v>0.816307287549956</c:v>
                </c:pt>
                <c:pt idx="15">
                  <c:v>0.828550470359006</c:v>
                </c:pt>
                <c:pt idx="16">
                  <c:v>0.850123661538641</c:v>
                </c:pt>
                <c:pt idx="17">
                  <c:v>0.883983961277781</c:v>
                </c:pt>
                <c:pt idx="18">
                  <c:v>0.896635556595987</c:v>
                </c:pt>
                <c:pt idx="19">
                  <c:v>0.90963432823293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Lichfield!$O$3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Lichfield!$K$4:$K$33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Lichfield!$O$4:$O$33</c:f>
              <c:numCache>
                <c:formatCode>0.0</c:formatCode>
                <c:ptCount val="30"/>
                <c:pt idx="11">
                  <c:v>0.5</c:v>
                </c:pt>
                <c:pt idx="12">
                  <c:v>0.5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0.7</c:v>
                </c:pt>
                <c:pt idx="26">
                  <c:v>0.7</c:v>
                </c:pt>
                <c:pt idx="27">
                  <c:v>0.8</c:v>
                </c:pt>
                <c:pt idx="28">
                  <c:v>0.8</c:v>
                </c:pt>
                <c:pt idx="29">
                  <c:v>0.8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Lichfield!$P$3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Lichfield!$K$4:$K$33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Lichfield!$P$4:$P$33</c:f>
              <c:numCache>
                <c:formatCode>0.0</c:formatCode>
                <c:ptCount val="30"/>
                <c:pt idx="11">
                  <c:v>0.467732330906206</c:v>
                </c:pt>
                <c:pt idx="12">
                  <c:v>0.483463503361926</c:v>
                </c:pt>
                <c:pt idx="13">
                  <c:v>0.486844686035883</c:v>
                </c:pt>
                <c:pt idx="14">
                  <c:v>0.467439474310584</c:v>
                </c:pt>
                <c:pt idx="15">
                  <c:v>0.473554518881051</c:v>
                </c:pt>
                <c:pt idx="16">
                  <c:v>0.478794244068382</c:v>
                </c:pt>
                <c:pt idx="17">
                  <c:v>0.49415706628431</c:v>
                </c:pt>
                <c:pt idx="18">
                  <c:v>0.494683217869554</c:v>
                </c:pt>
                <c:pt idx="19">
                  <c:v>0.513480005732407</c:v>
                </c:pt>
                <c:pt idx="20">
                  <c:v>0.526539296736421</c:v>
                </c:pt>
                <c:pt idx="21">
                  <c:v>0.512672804754551</c:v>
                </c:pt>
                <c:pt idx="22">
                  <c:v>0.53974955654308</c:v>
                </c:pt>
                <c:pt idx="23">
                  <c:v>0.523475462589082</c:v>
                </c:pt>
                <c:pt idx="24">
                  <c:v>0.508834300100291</c:v>
                </c:pt>
                <c:pt idx="25">
                  <c:v>0.539765768911048</c:v>
                </c:pt>
                <c:pt idx="26">
                  <c:v>0.551053531230515</c:v>
                </c:pt>
                <c:pt idx="27">
                  <c:v>0.551900742326542</c:v>
                </c:pt>
                <c:pt idx="28">
                  <c:v>0.530781196563213</c:v>
                </c:pt>
                <c:pt idx="29">
                  <c:v>0.563691588609852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Lichfield!$Q$3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Lichfield!$K$4:$K$33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Lichfield!$Q$4:$Q$33</c:f>
              <c:numCache>
                <c:formatCode>General</c:formatCode>
                <c:ptCount val="30"/>
                <c:pt idx="11" formatCode="0.0">
                  <c:v>0.592143915519026</c:v>
                </c:pt>
                <c:pt idx="12" formatCode="0.0">
                  <c:v>0.609086758174616</c:v>
                </c:pt>
                <c:pt idx="13" formatCode="0.0">
                  <c:v>0.625235571083264</c:v>
                </c:pt>
                <c:pt idx="14" formatCode="0.0">
                  <c:v>0.618859603054386</c:v>
                </c:pt>
                <c:pt idx="15" formatCode="0.0">
                  <c:v>0.633602220135838</c:v>
                </c:pt>
                <c:pt idx="16" formatCode="0.0">
                  <c:v>0.649322341707766</c:v>
                </c:pt>
                <c:pt idx="17" formatCode="0.0">
                  <c:v>0.67846519875725</c:v>
                </c:pt>
                <c:pt idx="18" formatCode="0.0">
                  <c:v>0.687892134116164</c:v>
                </c:pt>
                <c:pt idx="19" formatCode="0.0">
                  <c:v>0.714663036281764</c:v>
                </c:pt>
                <c:pt idx="20" formatCode="0.0">
                  <c:v>0.731908216801604</c:v>
                </c:pt>
                <c:pt idx="21" formatCode="0.0">
                  <c:v>0.725772536256422</c:v>
                </c:pt>
                <c:pt idx="22" formatCode="0.0">
                  <c:v>0.758786621797663</c:v>
                </c:pt>
                <c:pt idx="23" formatCode="0.0">
                  <c:v>0.750227340631617</c:v>
                </c:pt>
                <c:pt idx="24" formatCode="0.0">
                  <c:v>0.743251476233489</c:v>
                </c:pt>
                <c:pt idx="25" formatCode="0.0">
                  <c:v>0.77876716516938</c:v>
                </c:pt>
                <c:pt idx="26" formatCode="0.0">
                  <c:v>0.801873226942773</c:v>
                </c:pt>
                <c:pt idx="27" formatCode="0.0">
                  <c:v>0.806398508180543</c:v>
                </c:pt>
                <c:pt idx="28" formatCode="0.0">
                  <c:v>0.784406013314617</c:v>
                </c:pt>
                <c:pt idx="29" formatCode="0.0">
                  <c:v>0.824770698903604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946968"/>
        <c:axId val="2117949912"/>
      </c:lineChart>
      <c:catAx>
        <c:axId val="2117946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7949912"/>
        <c:crosses val="autoZero"/>
        <c:auto val="1"/>
        <c:lblAlgn val="ctr"/>
        <c:lblOffset val="100"/>
        <c:noMultiLvlLbl val="0"/>
      </c:catAx>
      <c:valAx>
        <c:axId val="211794991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17946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Lichfield!$V$3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Lichfield!$U$4:$U$33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Lichfield!$V$4:$V$33</c:f>
              <c:numCache>
                <c:formatCode>0.0</c:formatCode>
                <c:ptCount val="30"/>
                <c:pt idx="0">
                  <c:v>-0.154</c:v>
                </c:pt>
                <c:pt idx="1">
                  <c:v>-0.159</c:v>
                </c:pt>
                <c:pt idx="2">
                  <c:v>-0.002</c:v>
                </c:pt>
                <c:pt idx="3">
                  <c:v>-0.037</c:v>
                </c:pt>
                <c:pt idx="4">
                  <c:v>0.016</c:v>
                </c:pt>
                <c:pt idx="5">
                  <c:v>0.016</c:v>
                </c:pt>
                <c:pt idx="6">
                  <c:v>0.037</c:v>
                </c:pt>
                <c:pt idx="7">
                  <c:v>0.002</c:v>
                </c:pt>
                <c:pt idx="8">
                  <c:v>-0.066</c:v>
                </c:pt>
                <c:pt idx="9">
                  <c:v>0.079</c:v>
                </c:pt>
                <c:pt idx="10">
                  <c:v>0.077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Lichfield!$W$3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Lichfield!$U$4:$U$33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Lichfield!$W$4:$W$33</c:f>
              <c:numCache>
                <c:formatCode>0.0</c:formatCode>
                <c:ptCount val="30"/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-0.1</c:v>
                </c:pt>
                <c:pt idx="18">
                  <c:v>-0.1</c:v>
                </c:pt>
                <c:pt idx="19">
                  <c:v>-0.1</c:v>
                </c:pt>
                <c:pt idx="20">
                  <c:v>-0.1</c:v>
                </c:pt>
                <c:pt idx="21">
                  <c:v>-0.1</c:v>
                </c:pt>
                <c:pt idx="22">
                  <c:v>-0.1</c:v>
                </c:pt>
                <c:pt idx="23">
                  <c:v>-0.2</c:v>
                </c:pt>
                <c:pt idx="24">
                  <c:v>-0.2</c:v>
                </c:pt>
                <c:pt idx="25">
                  <c:v>-0.2</c:v>
                </c:pt>
                <c:pt idx="26">
                  <c:v>-0.3</c:v>
                </c:pt>
                <c:pt idx="27">
                  <c:v>-0.3</c:v>
                </c:pt>
                <c:pt idx="28">
                  <c:v>-0.3</c:v>
                </c:pt>
                <c:pt idx="29">
                  <c:v>-0.4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Lichfield!#REF!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Lichfield!$U$4:$U$33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Lichfield!#REF!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Lichfield!$X$3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Lichfield!$U$4:$U$33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Lichfield!$X$4:$X$33</c:f>
              <c:numCache>
                <c:formatCode>0.0</c:formatCode>
                <c:ptCount val="30"/>
                <c:pt idx="10">
                  <c:v>0.0418631723381814</c:v>
                </c:pt>
                <c:pt idx="11">
                  <c:v>0.0281166485243295</c:v>
                </c:pt>
                <c:pt idx="12">
                  <c:v>0.0204482736306905</c:v>
                </c:pt>
                <c:pt idx="13">
                  <c:v>-0.00144244941352707</c:v>
                </c:pt>
                <c:pt idx="14">
                  <c:v>-0.00630170577763189</c:v>
                </c:pt>
                <c:pt idx="15">
                  <c:v>-0.0297804862144877</c:v>
                </c:pt>
                <c:pt idx="16">
                  <c:v>-0.0515548015465264</c:v>
                </c:pt>
                <c:pt idx="17">
                  <c:v>-0.069965704100399</c:v>
                </c:pt>
                <c:pt idx="18">
                  <c:v>-0.0881446897945881</c:v>
                </c:pt>
                <c:pt idx="19">
                  <c:v>-0.109402259512214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Lichfield!$Y$3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Lichfield!$U$4:$U$33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Lichfield!$Y$4:$Y$33</c:f>
              <c:numCache>
                <c:formatCode>0.0</c:formatCode>
                <c:ptCount val="30"/>
                <c:pt idx="11">
                  <c:v>-0.1</c:v>
                </c:pt>
                <c:pt idx="12">
                  <c:v>0.0</c:v>
                </c:pt>
                <c:pt idx="13">
                  <c:v>-0.1</c:v>
                </c:pt>
                <c:pt idx="14">
                  <c:v>0.0</c:v>
                </c:pt>
                <c:pt idx="15">
                  <c:v>-0.1</c:v>
                </c:pt>
                <c:pt idx="16">
                  <c:v>-0.1</c:v>
                </c:pt>
                <c:pt idx="17">
                  <c:v>-0.1</c:v>
                </c:pt>
                <c:pt idx="18">
                  <c:v>-0.1</c:v>
                </c:pt>
                <c:pt idx="19">
                  <c:v>-0.1</c:v>
                </c:pt>
                <c:pt idx="20">
                  <c:v>-0.2</c:v>
                </c:pt>
                <c:pt idx="21">
                  <c:v>-0.2</c:v>
                </c:pt>
                <c:pt idx="22">
                  <c:v>-0.2</c:v>
                </c:pt>
                <c:pt idx="23">
                  <c:v>-0.2</c:v>
                </c:pt>
                <c:pt idx="24">
                  <c:v>-0.3</c:v>
                </c:pt>
                <c:pt idx="25">
                  <c:v>-0.3</c:v>
                </c:pt>
                <c:pt idx="26">
                  <c:v>-0.3</c:v>
                </c:pt>
                <c:pt idx="27">
                  <c:v>-0.3</c:v>
                </c:pt>
                <c:pt idx="28">
                  <c:v>-0.4</c:v>
                </c:pt>
                <c:pt idx="29">
                  <c:v>-0.4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Lichfield!$Z$3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Lichfield!$U$4:$U$33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Lichfield!$Z$4:$Z$33</c:f>
              <c:numCache>
                <c:formatCode>0.0</c:formatCode>
                <c:ptCount val="30"/>
                <c:pt idx="11">
                  <c:v>0.0448362909651608</c:v>
                </c:pt>
                <c:pt idx="12">
                  <c:v>0.0451409020722067</c:v>
                </c:pt>
                <c:pt idx="13">
                  <c:v>0.0346793957411847</c:v>
                </c:pt>
                <c:pt idx="14">
                  <c:v>0.0262402784342813</c:v>
                </c:pt>
                <c:pt idx="15">
                  <c:v>0.0146540548002514</c:v>
                </c:pt>
                <c:pt idx="16">
                  <c:v>0.00488521905985726</c:v>
                </c:pt>
                <c:pt idx="17">
                  <c:v>-0.00615615261691914</c:v>
                </c:pt>
                <c:pt idx="18">
                  <c:v>-0.0189568626841562</c:v>
                </c:pt>
                <c:pt idx="19">
                  <c:v>-0.0341834453406959</c:v>
                </c:pt>
                <c:pt idx="20">
                  <c:v>-0.0620749238222385</c:v>
                </c:pt>
                <c:pt idx="21">
                  <c:v>-0.0764507124353439</c:v>
                </c:pt>
                <c:pt idx="22">
                  <c:v>-0.0957375838949739</c:v>
                </c:pt>
                <c:pt idx="23">
                  <c:v>-0.115965666422595</c:v>
                </c:pt>
                <c:pt idx="24">
                  <c:v>-0.124746727858755</c:v>
                </c:pt>
                <c:pt idx="25">
                  <c:v>-0.151559311733988</c:v>
                </c:pt>
                <c:pt idx="26">
                  <c:v>-0.179523275683518</c:v>
                </c:pt>
                <c:pt idx="27">
                  <c:v>-0.206518231321896</c:v>
                </c:pt>
                <c:pt idx="28">
                  <c:v>-0.217532223720307</c:v>
                </c:pt>
                <c:pt idx="29">
                  <c:v>-0.245757705993682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Lichfield!$AA$3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Lichfield!$U$4:$U$33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Lichfield!$AA$4:$AA$33</c:f>
              <c:numCache>
                <c:formatCode>General</c:formatCode>
                <c:ptCount val="30"/>
                <c:pt idx="11" formatCode="0.0">
                  <c:v>0.0479535387997803</c:v>
                </c:pt>
                <c:pt idx="12" formatCode="0.0">
                  <c:v>0.0534720018781641</c:v>
                </c:pt>
                <c:pt idx="13" formatCode="0.0">
                  <c:v>0.0484480514060413</c:v>
                </c:pt>
                <c:pt idx="14" formatCode="0.0">
                  <c:v>0.0454663697702625</c:v>
                </c:pt>
                <c:pt idx="15" formatCode="0.0">
                  <c:v>0.0390394482266463</c:v>
                </c:pt>
                <c:pt idx="16" formatCode="0.0">
                  <c:v>0.0341711249787204</c:v>
                </c:pt>
                <c:pt idx="17" formatCode="0.0">
                  <c:v>0.0277154018876682</c:v>
                </c:pt>
                <c:pt idx="18" formatCode="0.0">
                  <c:v>0.0189894399511376</c:v>
                </c:pt>
                <c:pt idx="19" formatCode="0.0">
                  <c:v>0.0072770195248911</c:v>
                </c:pt>
                <c:pt idx="20" formatCode="0.0">
                  <c:v>-0.0180280103654961</c:v>
                </c:pt>
                <c:pt idx="21" formatCode="0.0">
                  <c:v>-0.0304152296383675</c:v>
                </c:pt>
                <c:pt idx="22" formatCode="0.0">
                  <c:v>-0.0484583579638934</c:v>
                </c:pt>
                <c:pt idx="23" formatCode="0.0">
                  <c:v>-0.0681838058491346</c:v>
                </c:pt>
                <c:pt idx="24" formatCode="0.0">
                  <c:v>-0.0770029529523881</c:v>
                </c:pt>
                <c:pt idx="25" formatCode="0.0">
                  <c:v>-0.105135739471413</c:v>
                </c:pt>
                <c:pt idx="26" formatCode="0.0">
                  <c:v>-0.135091965328613</c:v>
                </c:pt>
                <c:pt idx="27" formatCode="0.0">
                  <c:v>-0.164608685714352</c:v>
                </c:pt>
                <c:pt idx="28" formatCode="0.0">
                  <c:v>-0.177940975516632</c:v>
                </c:pt>
                <c:pt idx="29" formatCode="0.0">
                  <c:v>-0.209096156632494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000680"/>
        <c:axId val="2118003624"/>
      </c:lineChart>
      <c:catAx>
        <c:axId val="2118000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8003624"/>
        <c:crosses val="autoZero"/>
        <c:auto val="1"/>
        <c:lblAlgn val="ctr"/>
        <c:lblOffset val="100"/>
        <c:noMultiLvlLbl val="0"/>
      </c:catAx>
      <c:valAx>
        <c:axId val="211800362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18000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Lichfield!$AF$3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Lichfield!$AE$4:$AE$10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Lichfield!$AF$4:$AF$10</c:f>
              <c:numCache>
                <c:formatCode>0.0</c:formatCode>
                <c:ptCount val="7"/>
                <c:pt idx="0">
                  <c:v>37.565</c:v>
                </c:pt>
                <c:pt idx="1">
                  <c:v>39.556</c:v>
                </c:pt>
                <c:pt idx="2">
                  <c:v>41.654</c:v>
                </c:pt>
                <c:pt idx="3">
                  <c:v>44.061</c:v>
                </c:pt>
                <c:pt idx="4">
                  <c:v>46.388</c:v>
                </c:pt>
                <c:pt idx="5">
                  <c:v>48.492</c:v>
                </c:pt>
                <c:pt idx="6">
                  <c:v>50.208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Lichfield!$AG$3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Lichfield!$AE$4:$AE$10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Lichfield!$AG$4:$AG$10</c:f>
              <c:numCache>
                <c:formatCode>General</c:formatCode>
                <c:ptCount val="7"/>
                <c:pt idx="2" formatCode="0.0">
                  <c:v>41.317</c:v>
                </c:pt>
                <c:pt idx="3" formatCode="0.0">
                  <c:v>43.441</c:v>
                </c:pt>
                <c:pt idx="4" formatCode="0.0">
                  <c:v>45.377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Lichfield!$AH$3</c:f>
              <c:strCache>
                <c:ptCount val="1"/>
                <c:pt idx="0">
                  <c:v>ONS/PBA 2012</c:v>
                </c:pt>
              </c:strCache>
            </c:strRef>
          </c:tx>
          <c:marker>
            <c:symbol val="none"/>
          </c:marker>
          <c:cat>
            <c:numRef>
              <c:f>Lichfield!$AE$4:$AE$10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Lichfield!$AH$4:$AH$10</c:f>
              <c:numCache>
                <c:formatCode>General</c:formatCode>
                <c:ptCount val="7"/>
                <c:pt idx="2" formatCode="0.0">
                  <c:v>41.31325157245905</c:v>
                </c:pt>
                <c:pt idx="3" formatCode="0.0">
                  <c:v>42.97436123650877</c:v>
                </c:pt>
                <c:pt idx="4" formatCode="0.0">
                  <c:v>44.68669981874993</c:v>
                </c:pt>
                <c:pt idx="5" formatCode="0.0">
                  <c:v>46.36580781451469</c:v>
                </c:pt>
                <c:pt idx="6" formatCode="0.0">
                  <c:v>47.80035968601614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Lichfield!$AI$3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Lichfield!$AE$4:$AE$10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Lichfield!$AI$4:$AI$10</c:f>
              <c:numCache>
                <c:formatCode>General</c:formatCode>
                <c:ptCount val="7"/>
                <c:pt idx="2" formatCode="0.0">
                  <c:v>41.31325157245905</c:v>
                </c:pt>
                <c:pt idx="3" formatCode="0.0">
                  <c:v>42.80404690074171</c:v>
                </c:pt>
                <c:pt idx="4" formatCode="0.0">
                  <c:v>44.17591738338453</c:v>
                </c:pt>
                <c:pt idx="5" formatCode="0.0">
                  <c:v>45.55085466813546</c:v>
                </c:pt>
                <c:pt idx="6" formatCode="0.0">
                  <c:v>46.75525739844124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Lichfield!$AJ$3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Lichfield!$AE$4:$AE$10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Lichfield!$AJ$4:$AJ$10</c:f>
              <c:numCache>
                <c:formatCode>General</c:formatCode>
                <c:ptCount val="7"/>
                <c:pt idx="2" formatCode="0.0">
                  <c:v>41.31325157245905</c:v>
                </c:pt>
                <c:pt idx="3" formatCode="0.0">
                  <c:v>42.86495318014614</c:v>
                </c:pt>
                <c:pt idx="4" formatCode="0.0">
                  <c:v>44.48323062330858</c:v>
                </c:pt>
                <c:pt idx="5" formatCode="0.0">
                  <c:v>46.29638453339608</c:v>
                </c:pt>
                <c:pt idx="6" formatCode="0.0">
                  <c:v>48.06652863491417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036648"/>
        <c:axId val="2118039768"/>
      </c:lineChart>
      <c:catAx>
        <c:axId val="2118036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8039768"/>
        <c:crosses val="autoZero"/>
        <c:auto val="1"/>
        <c:lblAlgn val="ctr"/>
        <c:lblOffset val="100"/>
        <c:noMultiLvlLbl val="0"/>
      </c:catAx>
      <c:valAx>
        <c:axId val="2118039768"/>
        <c:scaling>
          <c:orientation val="minMax"/>
          <c:min val="35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18036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Lichfield!$AM$3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Lichfield!$AL$4:$AL$10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Lichfield!$AM$4:$AM$10</c:f>
              <c:numCache>
                <c:formatCode>0.000</c:formatCode>
                <c:ptCount val="7"/>
                <c:pt idx="0">
                  <c:v>2.438147211500067</c:v>
                </c:pt>
                <c:pt idx="1">
                  <c:v>2.394680958640914</c:v>
                </c:pt>
                <c:pt idx="2">
                  <c:v>2.3557641523023</c:v>
                </c:pt>
                <c:pt idx="3">
                  <c:v>2.309525430652958</c:v>
                </c:pt>
                <c:pt idx="4">
                  <c:v>2.273195654048461</c:v>
                </c:pt>
                <c:pt idx="5">
                  <c:v>2.239585911078116</c:v>
                </c:pt>
                <c:pt idx="6">
                  <c:v>2.211918419375398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Lichfield!$AN$3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Lichfield!$AL$4:$AL$10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Lichfield!$AN$4:$AN$10</c:f>
              <c:numCache>
                <c:formatCode>0.000</c:formatCode>
                <c:ptCount val="7"/>
                <c:pt idx="2">
                  <c:v>2.398867294334051</c:v>
                </c:pt>
                <c:pt idx="3">
                  <c:v>2.369144356713704</c:v>
                </c:pt>
                <c:pt idx="4">
                  <c:v>2.351367432840426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Lichfield!$AO$3</c:f>
              <c:strCache>
                <c:ptCount val="1"/>
                <c:pt idx="0">
                  <c:v>ONS/PBA 2012</c:v>
                </c:pt>
              </c:strCache>
            </c:strRef>
          </c:tx>
          <c:marker>
            <c:symbol val="none"/>
          </c:marker>
          <c:cat>
            <c:numRef>
              <c:f>Lichfield!$AL$4:$AL$10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Lichfield!$AO$4:$AO$10</c:f>
              <c:numCache>
                <c:formatCode>0.000</c:formatCode>
                <c:ptCount val="7"/>
                <c:pt idx="2">
                  <c:v>2.398896912298875</c:v>
                </c:pt>
                <c:pt idx="3">
                  <c:v>2.353494902735975</c:v>
                </c:pt>
                <c:pt idx="4">
                  <c:v>2.318440615533771</c:v>
                </c:pt>
                <c:pt idx="5">
                  <c:v>2.274133709392808</c:v>
                </c:pt>
                <c:pt idx="6">
                  <c:v>2.239552153622276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Lichfield!$AP$3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Lichfield!$AL$4:$AL$10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Lichfield!$AP$4:$AP$10</c:f>
              <c:numCache>
                <c:formatCode>0.000</c:formatCode>
                <c:ptCount val="7"/>
                <c:pt idx="2">
                  <c:v>2.398896912298875</c:v>
                </c:pt>
                <c:pt idx="3">
                  <c:v>2.365270875027478</c:v>
                </c:pt>
                <c:pt idx="4">
                  <c:v>2.340287488567086</c:v>
                </c:pt>
                <c:pt idx="5">
                  <c:v>2.302639594573299</c:v>
                </c:pt>
                <c:pt idx="6">
                  <c:v>2.269763822423298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Lichfield!$AQ$3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Lichfield!$AL$4:$AL$10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Lichfield!$AQ$4:$AQ$10</c:f>
              <c:numCache>
                <c:formatCode>General</c:formatCode>
                <c:ptCount val="7"/>
                <c:pt idx="2" formatCode="0.000">
                  <c:v>2.398896912298875</c:v>
                </c:pt>
                <c:pt idx="3" formatCode="0.000">
                  <c:v>2.376516366007199</c:v>
                </c:pt>
                <c:pt idx="4" formatCode="0.000">
                  <c:v>2.363464559798277</c:v>
                </c:pt>
                <c:pt idx="5" formatCode="0.000">
                  <c:v>2.333542220915935</c:v>
                </c:pt>
                <c:pt idx="6" formatCode="0.000">
                  <c:v>2.305512023803654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079672"/>
        <c:axId val="2118082792"/>
      </c:lineChart>
      <c:catAx>
        <c:axId val="2118079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8082792"/>
        <c:crosses val="autoZero"/>
        <c:auto val="1"/>
        <c:lblAlgn val="ctr"/>
        <c:lblOffset val="100"/>
        <c:noMultiLvlLbl val="0"/>
      </c:catAx>
      <c:valAx>
        <c:axId val="211808279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118079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Birmingham!$V$3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Birmingham!$U$4:$U$33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Birmingham!$V$4:$V$33</c:f>
              <c:numCache>
                <c:formatCode>0.0</c:formatCode>
                <c:ptCount val="30"/>
                <c:pt idx="0">
                  <c:v>4.772</c:v>
                </c:pt>
                <c:pt idx="1">
                  <c:v>5.209</c:v>
                </c:pt>
                <c:pt idx="2">
                  <c:v>5.834</c:v>
                </c:pt>
                <c:pt idx="3">
                  <c:v>6.565</c:v>
                </c:pt>
                <c:pt idx="4">
                  <c:v>6.946</c:v>
                </c:pt>
                <c:pt idx="5">
                  <c:v>7.577</c:v>
                </c:pt>
                <c:pt idx="6">
                  <c:v>8.502</c:v>
                </c:pt>
                <c:pt idx="7">
                  <c:v>9.049</c:v>
                </c:pt>
                <c:pt idx="8">
                  <c:v>8.767</c:v>
                </c:pt>
                <c:pt idx="9">
                  <c:v>9.372</c:v>
                </c:pt>
                <c:pt idx="10">
                  <c:v>9.608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Birmingham!$W$3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Birmingham!$U$4:$U$33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Birmingham!$W$4:$W$33</c:f>
              <c:numCache>
                <c:formatCode>0.0</c:formatCode>
                <c:ptCount val="30"/>
                <c:pt idx="7">
                  <c:v>9.1</c:v>
                </c:pt>
                <c:pt idx="8">
                  <c:v>9.5</c:v>
                </c:pt>
                <c:pt idx="9">
                  <c:v>9.7</c:v>
                </c:pt>
                <c:pt idx="10">
                  <c:v>10.0</c:v>
                </c:pt>
                <c:pt idx="11">
                  <c:v>10.3</c:v>
                </c:pt>
                <c:pt idx="12">
                  <c:v>10.6</c:v>
                </c:pt>
                <c:pt idx="13">
                  <c:v>10.8</c:v>
                </c:pt>
                <c:pt idx="14">
                  <c:v>11.1</c:v>
                </c:pt>
                <c:pt idx="15">
                  <c:v>11.3</c:v>
                </c:pt>
                <c:pt idx="16">
                  <c:v>11.5</c:v>
                </c:pt>
                <c:pt idx="17">
                  <c:v>11.6</c:v>
                </c:pt>
                <c:pt idx="18">
                  <c:v>11.7</c:v>
                </c:pt>
                <c:pt idx="19">
                  <c:v>11.8</c:v>
                </c:pt>
                <c:pt idx="20">
                  <c:v>11.8</c:v>
                </c:pt>
                <c:pt idx="21">
                  <c:v>11.8</c:v>
                </c:pt>
                <c:pt idx="22">
                  <c:v>11.8</c:v>
                </c:pt>
                <c:pt idx="23">
                  <c:v>11.8</c:v>
                </c:pt>
                <c:pt idx="24">
                  <c:v>11.8</c:v>
                </c:pt>
                <c:pt idx="25">
                  <c:v>11.7</c:v>
                </c:pt>
                <c:pt idx="26">
                  <c:v>11.7</c:v>
                </c:pt>
                <c:pt idx="27">
                  <c:v>11.7</c:v>
                </c:pt>
                <c:pt idx="28">
                  <c:v>11.7</c:v>
                </c:pt>
                <c:pt idx="29">
                  <c:v>11.8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Birmingham!$X$3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Birmingham!$U$4:$U$33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Birmingham!$X$4:$X$33</c:f>
              <c:numCache>
                <c:formatCode>0.0</c:formatCode>
                <c:ptCount val="30"/>
                <c:pt idx="10">
                  <c:v>10.7694812590077</c:v>
                </c:pt>
                <c:pt idx="11">
                  <c:v>11.17207394080087</c:v>
                </c:pt>
                <c:pt idx="12">
                  <c:v>11.42015978401163</c:v>
                </c:pt>
                <c:pt idx="13">
                  <c:v>11.41467697743612</c:v>
                </c:pt>
                <c:pt idx="14">
                  <c:v>11.55718097408693</c:v>
                </c:pt>
                <c:pt idx="15">
                  <c:v>11.54592072677967</c:v>
                </c:pt>
                <c:pt idx="16">
                  <c:v>11.50348241683174</c:v>
                </c:pt>
                <c:pt idx="17">
                  <c:v>11.4898199921897</c:v>
                </c:pt>
                <c:pt idx="18">
                  <c:v>11.50589035109876</c:v>
                </c:pt>
                <c:pt idx="19">
                  <c:v>11.52130515716857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Birmingham!$Y$3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Birmingham!$U$4:$U$33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Birmingham!$Y$4:$Y$33</c:f>
              <c:numCache>
                <c:formatCode>0.0</c:formatCode>
                <c:ptCount val="30"/>
                <c:pt idx="11" formatCode="General">
                  <c:v>9.4</c:v>
                </c:pt>
                <c:pt idx="12" formatCode="General">
                  <c:v>10.1</c:v>
                </c:pt>
                <c:pt idx="13" formatCode="General">
                  <c:v>10.1</c:v>
                </c:pt>
                <c:pt idx="14" formatCode="General">
                  <c:v>10.3</c:v>
                </c:pt>
                <c:pt idx="15" formatCode="General">
                  <c:v>10.4</c:v>
                </c:pt>
                <c:pt idx="16" formatCode="General">
                  <c:v>10.5</c:v>
                </c:pt>
                <c:pt idx="17" formatCode="General">
                  <c:v>10.6</c:v>
                </c:pt>
                <c:pt idx="18" formatCode="General">
                  <c:v>10.6</c:v>
                </c:pt>
                <c:pt idx="19" formatCode="General">
                  <c:v>10.6</c:v>
                </c:pt>
                <c:pt idx="20" formatCode="General">
                  <c:v>10.6</c:v>
                </c:pt>
                <c:pt idx="21" formatCode="General">
                  <c:v>10.6</c:v>
                </c:pt>
                <c:pt idx="22" formatCode="General">
                  <c:v>10.6</c:v>
                </c:pt>
                <c:pt idx="23" formatCode="General">
                  <c:v>10.6</c:v>
                </c:pt>
                <c:pt idx="24" formatCode="General">
                  <c:v>10.5</c:v>
                </c:pt>
                <c:pt idx="25" formatCode="General">
                  <c:v>10.5</c:v>
                </c:pt>
                <c:pt idx="26" formatCode="General">
                  <c:v>10.4</c:v>
                </c:pt>
                <c:pt idx="27" formatCode="General">
                  <c:v>10.4</c:v>
                </c:pt>
                <c:pt idx="28" formatCode="General">
                  <c:v>10.4</c:v>
                </c:pt>
                <c:pt idx="29" formatCode="General">
                  <c:v>10.4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Birmingham!$Z$3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Birmingham!$U$4:$U$33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Birmingham!$Z$4:$Z$33</c:f>
              <c:numCache>
                <c:formatCode>0.0</c:formatCode>
                <c:ptCount val="30"/>
                <c:pt idx="11">
                  <c:v>9.770874449696533</c:v>
                </c:pt>
                <c:pt idx="12">
                  <c:v>10.14831351413955</c:v>
                </c:pt>
                <c:pt idx="13">
                  <c:v>10.34372338477841</c:v>
                </c:pt>
                <c:pt idx="14">
                  <c:v>10.5565971750125</c:v>
                </c:pt>
                <c:pt idx="15">
                  <c:v>10.74234217906357</c:v>
                </c:pt>
                <c:pt idx="16">
                  <c:v>10.9000326449404</c:v>
                </c:pt>
                <c:pt idx="17">
                  <c:v>11.02258387138986</c:v>
                </c:pt>
                <c:pt idx="18">
                  <c:v>11.12229134819874</c:v>
                </c:pt>
                <c:pt idx="19">
                  <c:v>11.22126521854315</c:v>
                </c:pt>
                <c:pt idx="20">
                  <c:v>11.32957014842595</c:v>
                </c:pt>
                <c:pt idx="21">
                  <c:v>11.42725206438766</c:v>
                </c:pt>
                <c:pt idx="22">
                  <c:v>11.5262523285293</c:v>
                </c:pt>
                <c:pt idx="23">
                  <c:v>11.62049589510188</c:v>
                </c:pt>
                <c:pt idx="24">
                  <c:v>11.71044354842744</c:v>
                </c:pt>
                <c:pt idx="25">
                  <c:v>11.79946799718179</c:v>
                </c:pt>
                <c:pt idx="26">
                  <c:v>11.88926581283253</c:v>
                </c:pt>
                <c:pt idx="27">
                  <c:v>11.97939241116213</c:v>
                </c:pt>
                <c:pt idx="28">
                  <c:v>11.96202042072851</c:v>
                </c:pt>
                <c:pt idx="29">
                  <c:v>11.9580280636012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Birmingham!$AA$3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Birmingham!$U$4:$U$33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Birmingham!$AA$4:$AA$33</c:f>
              <c:numCache>
                <c:formatCode>General</c:formatCode>
                <c:ptCount val="30"/>
                <c:pt idx="11" formatCode="0.0">
                  <c:v>9.807334271629668</c:v>
                </c:pt>
                <c:pt idx="12" formatCode="0.0">
                  <c:v>10.27022702292573</c:v>
                </c:pt>
                <c:pt idx="13" formatCode="0.0">
                  <c:v>10.55294670944651</c:v>
                </c:pt>
                <c:pt idx="14" formatCode="0.0">
                  <c:v>10.85395257087382</c:v>
                </c:pt>
                <c:pt idx="15" formatCode="0.0">
                  <c:v>11.12722382550688</c:v>
                </c:pt>
                <c:pt idx="16" formatCode="0.0">
                  <c:v>11.370335003945</c:v>
                </c:pt>
                <c:pt idx="17" formatCode="0.0">
                  <c:v>11.57425260153643</c:v>
                </c:pt>
                <c:pt idx="18" formatCode="0.0">
                  <c:v>11.74924047455716</c:v>
                </c:pt>
                <c:pt idx="19" formatCode="0.0">
                  <c:v>11.9155158644679</c:v>
                </c:pt>
                <c:pt idx="20" formatCode="0.0">
                  <c:v>12.08148277218532</c:v>
                </c:pt>
                <c:pt idx="21" formatCode="0.0">
                  <c:v>12.22538041377742</c:v>
                </c:pt>
                <c:pt idx="22" formatCode="0.0">
                  <c:v>12.35778607304185</c:v>
                </c:pt>
                <c:pt idx="23" formatCode="0.0">
                  <c:v>12.47248391478175</c:v>
                </c:pt>
                <c:pt idx="24" formatCode="0.0">
                  <c:v>12.57061637935813</c:v>
                </c:pt>
                <c:pt idx="25" formatCode="0.0">
                  <c:v>12.65707456967927</c:v>
                </c:pt>
                <c:pt idx="26" formatCode="0.0">
                  <c:v>12.73517457742279</c:v>
                </c:pt>
                <c:pt idx="27" formatCode="0.0">
                  <c:v>12.80679485175022</c:v>
                </c:pt>
                <c:pt idx="28" formatCode="0.0">
                  <c:v>12.76849754157381</c:v>
                </c:pt>
                <c:pt idx="29" formatCode="0.0">
                  <c:v>12.74363180061686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648088"/>
        <c:axId val="2121651256"/>
      </c:lineChart>
      <c:catAx>
        <c:axId val="212164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1651256"/>
        <c:crosses val="autoZero"/>
        <c:auto val="1"/>
        <c:lblAlgn val="ctr"/>
        <c:lblOffset val="100"/>
        <c:noMultiLvlLbl val="0"/>
      </c:catAx>
      <c:valAx>
        <c:axId val="212165125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21648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Lichfield!$BA$4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Lichfield!$AZ$5:$AZ$9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Lichfield!$BA$5:$BA$9</c:f>
              <c:numCache>
                <c:formatCode>0.0</c:formatCode>
                <c:ptCount val="5"/>
                <c:pt idx="0">
                  <c:v>51.2701926131585</c:v>
                </c:pt>
                <c:pt idx="1">
                  <c:v>51.89631072622614</c:v>
                </c:pt>
                <c:pt idx="2">
                  <c:v>52.89794986351691</c:v>
                </c:pt>
                <c:pt idx="3">
                  <c:v>53.58465363037968</c:v>
                </c:pt>
                <c:pt idx="4">
                  <c:v>54.12571553972085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Lichfield!$BB$4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Lichfield!$AZ$5:$AZ$9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Lichfield!$BB$5:$BB$9</c:f>
              <c:numCache>
                <c:formatCode>0.0</c:formatCode>
                <c:ptCount val="5"/>
                <c:pt idx="0">
                  <c:v>51.91674261430221</c:v>
                </c:pt>
                <c:pt idx="1">
                  <c:v>52.7108579953785</c:v>
                </c:pt>
                <c:pt idx="2">
                  <c:v>53.44027337655771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Lichfield!$BC$4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Lichfield!$AZ$5:$AZ$9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Lichfield!$BC$5:$BC$9</c:f>
              <c:numCache>
                <c:formatCode>0.0</c:formatCode>
                <c:ptCount val="5"/>
                <c:pt idx="0">
                  <c:v>51.91674261430221</c:v>
                </c:pt>
                <c:pt idx="1">
                  <c:v>51.61844747044161</c:v>
                </c:pt>
                <c:pt idx="2">
                  <c:v>51.3206043925023</c:v>
                </c:pt>
                <c:pt idx="3">
                  <c:v>50.96846535512112</c:v>
                </c:pt>
                <c:pt idx="4">
                  <c:v>50.32473475493201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Lichfield!$BD$4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Lichfield!$AZ$5:$AZ$9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Lichfield!$BD$5:$BD$9</c:f>
              <c:numCache>
                <c:formatCode>0.0</c:formatCode>
                <c:ptCount val="5"/>
                <c:pt idx="0">
                  <c:v>51.91674261430221</c:v>
                </c:pt>
                <c:pt idx="1">
                  <c:v>52.25581467042951</c:v>
                </c:pt>
                <c:pt idx="2">
                  <c:v>52.92584661671026</c:v>
                </c:pt>
                <c:pt idx="3">
                  <c:v>53.70983643602721</c:v>
                </c:pt>
                <c:pt idx="4">
                  <c:v>54.32153268853236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074808"/>
        <c:axId val="2131077992"/>
      </c:lineChart>
      <c:catAx>
        <c:axId val="2131074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1077992"/>
        <c:crosses val="autoZero"/>
        <c:auto val="1"/>
        <c:lblAlgn val="ctr"/>
        <c:lblOffset val="100"/>
        <c:noMultiLvlLbl val="0"/>
      </c:catAx>
      <c:valAx>
        <c:axId val="213107799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1074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Redditch!$B$3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Redditch!$A$4:$A$34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Redditch!$B$4:$B$34</c:f>
              <c:numCache>
                <c:formatCode>#,##0.0</c:formatCode>
                <c:ptCount val="31"/>
                <c:pt idx="0">
                  <c:v>78.779</c:v>
                </c:pt>
                <c:pt idx="1">
                  <c:v>79.069</c:v>
                </c:pt>
                <c:pt idx="2">
                  <c:v>79.466</c:v>
                </c:pt>
                <c:pt idx="3">
                  <c:v>79.654</c:v>
                </c:pt>
                <c:pt idx="4">
                  <c:v>80.11</c:v>
                </c:pt>
                <c:pt idx="5">
                  <c:v>81.077</c:v>
                </c:pt>
                <c:pt idx="6">
                  <c:v>81.762</c:v>
                </c:pt>
                <c:pt idx="7">
                  <c:v>82.713</c:v>
                </c:pt>
                <c:pt idx="8">
                  <c:v>83.102</c:v>
                </c:pt>
                <c:pt idx="9">
                  <c:v>83.57</c:v>
                </c:pt>
                <c:pt idx="10">
                  <c:v>84.318</c:v>
                </c:pt>
                <c:pt idx="11">
                  <c:v>84.419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Redditch!$C$3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Redditch!$A$4:$A$34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Redditch!$C$4:$C$34</c:f>
              <c:numCache>
                <c:formatCode>#,##0.0</c:formatCode>
                <c:ptCount val="31"/>
                <c:pt idx="7">
                  <c:v>78.8</c:v>
                </c:pt>
                <c:pt idx="8">
                  <c:v>78.9</c:v>
                </c:pt>
                <c:pt idx="9">
                  <c:v>79.1</c:v>
                </c:pt>
                <c:pt idx="10">
                  <c:v>79.2</c:v>
                </c:pt>
                <c:pt idx="11">
                  <c:v>79.4</c:v>
                </c:pt>
                <c:pt idx="12">
                  <c:v>79.6</c:v>
                </c:pt>
                <c:pt idx="13">
                  <c:v>79.8</c:v>
                </c:pt>
                <c:pt idx="14">
                  <c:v>80.0</c:v>
                </c:pt>
                <c:pt idx="15">
                  <c:v>80.2</c:v>
                </c:pt>
                <c:pt idx="16">
                  <c:v>80.5</c:v>
                </c:pt>
                <c:pt idx="17">
                  <c:v>80.7</c:v>
                </c:pt>
                <c:pt idx="18">
                  <c:v>81.0</c:v>
                </c:pt>
                <c:pt idx="19">
                  <c:v>81.2</c:v>
                </c:pt>
                <c:pt idx="20">
                  <c:v>81.5</c:v>
                </c:pt>
                <c:pt idx="21">
                  <c:v>81.8</c:v>
                </c:pt>
                <c:pt idx="22">
                  <c:v>82.0</c:v>
                </c:pt>
                <c:pt idx="23">
                  <c:v>82.2</c:v>
                </c:pt>
                <c:pt idx="24">
                  <c:v>82.5</c:v>
                </c:pt>
                <c:pt idx="25">
                  <c:v>82.7</c:v>
                </c:pt>
                <c:pt idx="26">
                  <c:v>82.8</c:v>
                </c:pt>
                <c:pt idx="27">
                  <c:v>83.0</c:v>
                </c:pt>
                <c:pt idx="28">
                  <c:v>83.2</c:v>
                </c:pt>
                <c:pt idx="29">
                  <c:v>83.4</c:v>
                </c:pt>
                <c:pt idx="30">
                  <c:v>83.5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Redditch!#REF!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Redditch!$A$4:$A$34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Redditch!#REF!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Redditch!$D$3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Redditch!$A$4:$A$34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Redditch!$D$4:$D$34</c:f>
              <c:numCache>
                <c:formatCode>#,##0.0</c:formatCode>
                <c:ptCount val="31"/>
                <c:pt idx="10">
                  <c:v>84.318</c:v>
                </c:pt>
                <c:pt idx="11">
                  <c:v>84.67731550904706</c:v>
                </c:pt>
                <c:pt idx="12">
                  <c:v>85.04404665782011</c:v>
                </c:pt>
                <c:pt idx="13">
                  <c:v>85.42711487723137</c:v>
                </c:pt>
                <c:pt idx="14">
                  <c:v>85.81137577645363</c:v>
                </c:pt>
                <c:pt idx="15">
                  <c:v>86.17330980456406</c:v>
                </c:pt>
                <c:pt idx="16">
                  <c:v>86.53244629908136</c:v>
                </c:pt>
                <c:pt idx="17">
                  <c:v>86.8832620491188</c:v>
                </c:pt>
                <c:pt idx="18">
                  <c:v>87.22269611627</c:v>
                </c:pt>
                <c:pt idx="19">
                  <c:v>87.56280033319423</c:v>
                </c:pt>
                <c:pt idx="20">
                  <c:v>87.8968510183671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Redditch!$E$3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Redditch!$A$4:$A$34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Redditch!$E$4:$E$34</c:f>
              <c:numCache>
                <c:formatCode>#,##0.0</c:formatCode>
                <c:ptCount val="31"/>
                <c:pt idx="11">
                  <c:v>84.4</c:v>
                </c:pt>
                <c:pt idx="12">
                  <c:v>84.6</c:v>
                </c:pt>
                <c:pt idx="13">
                  <c:v>84.8</c:v>
                </c:pt>
                <c:pt idx="14">
                  <c:v>85.1</c:v>
                </c:pt>
                <c:pt idx="15">
                  <c:v>85.3</c:v>
                </c:pt>
                <c:pt idx="16">
                  <c:v>85.6</c:v>
                </c:pt>
                <c:pt idx="17">
                  <c:v>85.9</c:v>
                </c:pt>
                <c:pt idx="18">
                  <c:v>86.1</c:v>
                </c:pt>
                <c:pt idx="19">
                  <c:v>86.4</c:v>
                </c:pt>
                <c:pt idx="20">
                  <c:v>86.7</c:v>
                </c:pt>
                <c:pt idx="21">
                  <c:v>86.9</c:v>
                </c:pt>
                <c:pt idx="22">
                  <c:v>87.2</c:v>
                </c:pt>
                <c:pt idx="23">
                  <c:v>87.4</c:v>
                </c:pt>
                <c:pt idx="24">
                  <c:v>87.6</c:v>
                </c:pt>
                <c:pt idx="25">
                  <c:v>87.7</c:v>
                </c:pt>
                <c:pt idx="26">
                  <c:v>87.9</c:v>
                </c:pt>
                <c:pt idx="27">
                  <c:v>88.0</c:v>
                </c:pt>
                <c:pt idx="28">
                  <c:v>88.2</c:v>
                </c:pt>
                <c:pt idx="29">
                  <c:v>88.3</c:v>
                </c:pt>
                <c:pt idx="30">
                  <c:v>88.4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Redditch!$F$3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Redditch!$A$4:$A$34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Redditch!$F$4:$F$34</c:f>
              <c:numCache>
                <c:formatCode>#,##0.0</c:formatCode>
                <c:ptCount val="31"/>
                <c:pt idx="11">
                  <c:v>84.419</c:v>
                </c:pt>
                <c:pt idx="12">
                  <c:v>85.02051185100642</c:v>
                </c:pt>
                <c:pt idx="13">
                  <c:v>85.62997681637448</c:v>
                </c:pt>
                <c:pt idx="14">
                  <c:v>86.23104366577116</c:v>
                </c:pt>
                <c:pt idx="15">
                  <c:v>86.81249324109306</c:v>
                </c:pt>
                <c:pt idx="16">
                  <c:v>87.39677868186295</c:v>
                </c:pt>
                <c:pt idx="17">
                  <c:v>87.97186772928718</c:v>
                </c:pt>
                <c:pt idx="18">
                  <c:v>88.52573351368751</c:v>
                </c:pt>
                <c:pt idx="19">
                  <c:v>89.06812209158923</c:v>
                </c:pt>
                <c:pt idx="20">
                  <c:v>89.59665198535414</c:v>
                </c:pt>
                <c:pt idx="21">
                  <c:v>90.10932684326582</c:v>
                </c:pt>
                <c:pt idx="22">
                  <c:v>90.58070814814052</c:v>
                </c:pt>
                <c:pt idx="23">
                  <c:v>91.0191009896963</c:v>
                </c:pt>
                <c:pt idx="24">
                  <c:v>91.44061157339622</c:v>
                </c:pt>
                <c:pt idx="25">
                  <c:v>91.83659434495837</c:v>
                </c:pt>
                <c:pt idx="26">
                  <c:v>92.21079294254955</c:v>
                </c:pt>
                <c:pt idx="27">
                  <c:v>92.57509312899893</c:v>
                </c:pt>
                <c:pt idx="28">
                  <c:v>92.92978201271856</c:v>
                </c:pt>
                <c:pt idx="29">
                  <c:v>93.2719293921017</c:v>
                </c:pt>
                <c:pt idx="30">
                  <c:v>93.59930693763648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Redditch!$G$3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Redditch!$A$4:$A$34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Redditch!$G$4:$G$34</c:f>
              <c:numCache>
                <c:formatCode>General</c:formatCode>
                <c:ptCount val="31"/>
                <c:pt idx="11" formatCode="#,##0.0">
                  <c:v>84.419</c:v>
                </c:pt>
                <c:pt idx="12" formatCode="#,##0.0">
                  <c:v>85.06385953126503</c:v>
                </c:pt>
                <c:pt idx="13" formatCode="#,##0.0">
                  <c:v>85.72173279811095</c:v>
                </c:pt>
                <c:pt idx="14" formatCode="#,##0.0">
                  <c:v>86.37066464409825</c:v>
                </c:pt>
                <c:pt idx="15" formatCode="#,##0.0">
                  <c:v>87.00687106272856</c:v>
                </c:pt>
                <c:pt idx="16" formatCode="#,##0.0">
                  <c:v>87.65135833157026</c:v>
                </c:pt>
                <c:pt idx="17" formatCode="#,##0.0">
                  <c:v>88.28842409579706</c:v>
                </c:pt>
                <c:pt idx="18" formatCode="#,##0.0">
                  <c:v>88.90598534087677</c:v>
                </c:pt>
                <c:pt idx="19" formatCode="#,##0.0">
                  <c:v>89.51602619306736</c:v>
                </c:pt>
                <c:pt idx="20" formatCode="#,##0.0">
                  <c:v>90.1195740373185</c:v>
                </c:pt>
                <c:pt idx="21" formatCode="#,##0.0">
                  <c:v>90.71071383135913</c:v>
                </c:pt>
                <c:pt idx="22" formatCode="#,##0.0">
                  <c:v>91.26778495262234</c:v>
                </c:pt>
                <c:pt idx="23" formatCode="#,##0.0">
                  <c:v>91.79743140509677</c:v>
                </c:pt>
                <c:pt idx="24" formatCode="#,##0.0">
                  <c:v>92.31396971429808</c:v>
                </c:pt>
                <c:pt idx="25" formatCode="#,##0.0">
                  <c:v>92.81044682602591</c:v>
                </c:pt>
                <c:pt idx="26" formatCode="#,##0.0">
                  <c:v>93.28996718605882</c:v>
                </c:pt>
                <c:pt idx="27" formatCode="#,##0.0">
                  <c:v>93.76659920701345</c:v>
                </c:pt>
                <c:pt idx="28" formatCode="#,##0.0">
                  <c:v>94.23400413273123</c:v>
                </c:pt>
                <c:pt idx="29" formatCode="#,##0.0">
                  <c:v>94.6936996386105</c:v>
                </c:pt>
                <c:pt idx="30" formatCode="#,##0.0">
                  <c:v>95.14255608220915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127848"/>
        <c:axId val="2117130792"/>
      </c:lineChart>
      <c:catAx>
        <c:axId val="2117127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7130792"/>
        <c:crosses val="autoZero"/>
        <c:auto val="1"/>
        <c:lblAlgn val="ctr"/>
        <c:lblOffset val="100"/>
        <c:noMultiLvlLbl val="0"/>
      </c:catAx>
      <c:valAx>
        <c:axId val="2117130792"/>
        <c:scaling>
          <c:orientation val="minMax"/>
          <c:min val="75.0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117127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Redditch!$L$3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Redditch!$K$4:$K$33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Redditch!$L$4:$L$33</c:f>
              <c:numCache>
                <c:formatCode>0.0</c:formatCode>
                <c:ptCount val="30"/>
                <c:pt idx="0">
                  <c:v>-0.086</c:v>
                </c:pt>
                <c:pt idx="1">
                  <c:v>0.084</c:v>
                </c:pt>
                <c:pt idx="2">
                  <c:v>-0.189</c:v>
                </c:pt>
                <c:pt idx="3">
                  <c:v>0.05</c:v>
                </c:pt>
                <c:pt idx="4">
                  <c:v>0.607</c:v>
                </c:pt>
                <c:pt idx="5">
                  <c:v>0.144</c:v>
                </c:pt>
                <c:pt idx="6">
                  <c:v>0.462</c:v>
                </c:pt>
                <c:pt idx="7">
                  <c:v>-0.067</c:v>
                </c:pt>
                <c:pt idx="8">
                  <c:v>-0.057</c:v>
                </c:pt>
                <c:pt idx="9">
                  <c:v>0.21</c:v>
                </c:pt>
                <c:pt idx="10">
                  <c:v>-0.465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Redditch!$M$3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Redditch!$K$4:$K$33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Redditch!$M$4:$M$33</c:f>
              <c:numCache>
                <c:formatCode>0.0</c:formatCode>
                <c:ptCount val="30"/>
                <c:pt idx="7">
                  <c:v>-0.4</c:v>
                </c:pt>
                <c:pt idx="8">
                  <c:v>-0.3</c:v>
                </c:pt>
                <c:pt idx="9">
                  <c:v>-0.3</c:v>
                </c:pt>
                <c:pt idx="10">
                  <c:v>-0.3</c:v>
                </c:pt>
                <c:pt idx="11">
                  <c:v>-0.2</c:v>
                </c:pt>
                <c:pt idx="12">
                  <c:v>-0.2</c:v>
                </c:pt>
                <c:pt idx="13">
                  <c:v>-0.2</c:v>
                </c:pt>
                <c:pt idx="14">
                  <c:v>-0.2</c:v>
                </c:pt>
                <c:pt idx="15">
                  <c:v>-0.2</c:v>
                </c:pt>
                <c:pt idx="16">
                  <c:v>-0.2</c:v>
                </c:pt>
                <c:pt idx="17">
                  <c:v>-0.1</c:v>
                </c:pt>
                <c:pt idx="18">
                  <c:v>-0.1</c:v>
                </c:pt>
                <c:pt idx="19">
                  <c:v>-0.1</c:v>
                </c:pt>
                <c:pt idx="20">
                  <c:v>-0.1</c:v>
                </c:pt>
                <c:pt idx="21">
                  <c:v>-0.1</c:v>
                </c:pt>
                <c:pt idx="22">
                  <c:v>-0.1</c:v>
                </c:pt>
                <c:pt idx="23">
                  <c:v>-0.1</c:v>
                </c:pt>
                <c:pt idx="24">
                  <c:v>-0.1</c:v>
                </c:pt>
                <c:pt idx="25">
                  <c:v>-0.1</c:v>
                </c:pt>
                <c:pt idx="26">
                  <c:v>-0.1</c:v>
                </c:pt>
                <c:pt idx="27">
                  <c:v>-0.1</c:v>
                </c:pt>
                <c:pt idx="28">
                  <c:v>-0.1</c:v>
                </c:pt>
                <c:pt idx="29">
                  <c:v>-0.1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Redditch!#REF!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Redditch!$K$4:$K$33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Redditch!#REF!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Redditch!$N$3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Redditch!$K$4:$K$33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Redditch!$N$4:$N$33</c:f>
              <c:numCache>
                <c:formatCode>0.0</c:formatCode>
                <c:ptCount val="30"/>
                <c:pt idx="10">
                  <c:v>-0.300234010593423</c:v>
                </c:pt>
                <c:pt idx="11">
                  <c:v>-0.278159465033437</c:v>
                </c:pt>
                <c:pt idx="12">
                  <c:v>-0.249070136831467</c:v>
                </c:pt>
                <c:pt idx="13">
                  <c:v>-0.233317622094225</c:v>
                </c:pt>
                <c:pt idx="14">
                  <c:v>-0.222790532355241</c:v>
                </c:pt>
                <c:pt idx="15">
                  <c:v>-0.199277923654849</c:v>
                </c:pt>
                <c:pt idx="16">
                  <c:v>-0.175925008743243</c:v>
                </c:pt>
                <c:pt idx="17">
                  <c:v>-0.162496721139329</c:v>
                </c:pt>
                <c:pt idx="18">
                  <c:v>-0.14153428046842</c:v>
                </c:pt>
                <c:pt idx="19">
                  <c:v>-0.121822322715181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Redditch!$O$3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Redditch!$K$4:$K$33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Redditch!$O$4:$O$33</c:f>
              <c:numCache>
                <c:formatCode>0.0</c:formatCode>
                <c:ptCount val="30"/>
                <c:pt idx="11">
                  <c:v>-0.3</c:v>
                </c:pt>
                <c:pt idx="12">
                  <c:v>-0.3</c:v>
                </c:pt>
                <c:pt idx="13">
                  <c:v>-0.3</c:v>
                </c:pt>
                <c:pt idx="14">
                  <c:v>-0.2</c:v>
                </c:pt>
                <c:pt idx="15">
                  <c:v>-0.2</c:v>
                </c:pt>
                <c:pt idx="16">
                  <c:v>-0.2</c:v>
                </c:pt>
                <c:pt idx="17">
                  <c:v>-0.2</c:v>
                </c:pt>
                <c:pt idx="18">
                  <c:v>-0.2</c:v>
                </c:pt>
                <c:pt idx="19">
                  <c:v>-0.1</c:v>
                </c:pt>
                <c:pt idx="20">
                  <c:v>-0.1</c:v>
                </c:pt>
                <c:pt idx="21">
                  <c:v>-0.1</c:v>
                </c:pt>
                <c:pt idx="22">
                  <c:v>-0.2</c:v>
                </c:pt>
                <c:pt idx="23">
                  <c:v>-0.1</c:v>
                </c:pt>
                <c:pt idx="24">
                  <c:v>-0.1</c:v>
                </c:pt>
                <c:pt idx="25">
                  <c:v>-0.1</c:v>
                </c:pt>
                <c:pt idx="26">
                  <c:v>-0.1</c:v>
                </c:pt>
                <c:pt idx="27">
                  <c:v>-0.1</c:v>
                </c:pt>
                <c:pt idx="28">
                  <c:v>-0.1</c:v>
                </c:pt>
                <c:pt idx="29">
                  <c:v>-0.1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Redditch!$P$3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Redditch!$K$4:$K$33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Redditch!$P$4:$P$33</c:f>
              <c:numCache>
                <c:formatCode>0.0</c:formatCode>
                <c:ptCount val="30"/>
                <c:pt idx="11">
                  <c:v>0.055564744441958</c:v>
                </c:pt>
                <c:pt idx="12">
                  <c:v>0.0574541228668829</c:v>
                </c:pt>
                <c:pt idx="13">
                  <c:v>0.0470454491643704</c:v>
                </c:pt>
                <c:pt idx="14">
                  <c:v>0.0422948492923911</c:v>
                </c:pt>
                <c:pt idx="15">
                  <c:v>0.054390786720288</c:v>
                </c:pt>
                <c:pt idx="16">
                  <c:v>0.0590375060116502</c:v>
                </c:pt>
                <c:pt idx="17">
                  <c:v>0.0528133335101099</c:v>
                </c:pt>
                <c:pt idx="18">
                  <c:v>0.0567952634948191</c:v>
                </c:pt>
                <c:pt idx="19">
                  <c:v>0.0643074154399669</c:v>
                </c:pt>
                <c:pt idx="20">
                  <c:v>0.08176242743971</c:v>
                </c:pt>
                <c:pt idx="21">
                  <c:v>0.0618310106643429</c:v>
                </c:pt>
                <c:pt idx="22">
                  <c:v>0.0488592346500245</c:v>
                </c:pt>
                <c:pt idx="23">
                  <c:v>0.0519763774896559</c:v>
                </c:pt>
                <c:pt idx="24">
                  <c:v>0.0456913152868092</c:v>
                </c:pt>
                <c:pt idx="25">
                  <c:v>0.0421601771523625</c:v>
                </c:pt>
                <c:pt idx="26">
                  <c:v>0.0489860238414614</c:v>
                </c:pt>
                <c:pt idx="27">
                  <c:v>0.0552826500396327</c:v>
                </c:pt>
                <c:pt idx="28">
                  <c:v>0.0561743047783506</c:v>
                </c:pt>
                <c:pt idx="29">
                  <c:v>0.0539594547569893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Redditch!$Q$3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Redditch!$K$4:$K$33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Redditch!$Q$4:$Q$33</c:f>
              <c:numCache>
                <c:formatCode>General</c:formatCode>
                <c:ptCount val="30"/>
                <c:pt idx="11" formatCode="0.0">
                  <c:v>0.0978575132276146</c:v>
                </c:pt>
                <c:pt idx="12" formatCode="0.0">
                  <c:v>0.102771473354711</c:v>
                </c:pt>
                <c:pt idx="13" formatCode="0.0">
                  <c:v>0.0894494430853025</c:v>
                </c:pt>
                <c:pt idx="14" formatCode="0.0">
                  <c:v>0.088985311736324</c:v>
                </c:pt>
                <c:pt idx="15" formatCode="0.0">
                  <c:v>0.103773002603567</c:v>
                </c:pt>
                <c:pt idx="16" formatCode="0.0">
                  <c:v>0.107286600209926</c:v>
                </c:pt>
                <c:pt idx="17" formatCode="0.0">
                  <c:v>0.0997449935669056</c:v>
                </c:pt>
                <c:pt idx="18" formatCode="0.0">
                  <c:v>0.104572610122994</c:v>
                </c:pt>
                <c:pt idx="19" formatCode="0.0">
                  <c:v>0.116224012851575</c:v>
                </c:pt>
                <c:pt idx="20" formatCode="0.0">
                  <c:v>0.133844048604402</c:v>
                </c:pt>
                <c:pt idx="21" formatCode="0.0">
                  <c:v>0.11767349614292</c:v>
                </c:pt>
                <c:pt idx="22" formatCode="0.0">
                  <c:v>0.106799896876612</c:v>
                </c:pt>
                <c:pt idx="23" formatCode="0.0">
                  <c:v>0.110360011589027</c:v>
                </c:pt>
                <c:pt idx="24" formatCode="0.0">
                  <c:v>0.106385825946063</c:v>
                </c:pt>
                <c:pt idx="25" formatCode="0.0">
                  <c:v>0.10475047951714</c:v>
                </c:pt>
                <c:pt idx="26" formatCode="0.0">
                  <c:v>0.115960764130245</c:v>
                </c:pt>
                <c:pt idx="27" formatCode="0.0">
                  <c:v>0.120372647384106</c:v>
                </c:pt>
                <c:pt idx="28" formatCode="0.0">
                  <c:v>0.12408650274583</c:v>
                </c:pt>
                <c:pt idx="29" formatCode="0.0">
                  <c:v>0.124136844562086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943960"/>
        <c:axId val="2130946872"/>
      </c:lineChart>
      <c:catAx>
        <c:axId val="2130943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0946872"/>
        <c:crosses val="autoZero"/>
        <c:auto val="1"/>
        <c:lblAlgn val="ctr"/>
        <c:lblOffset val="100"/>
        <c:noMultiLvlLbl val="0"/>
      </c:catAx>
      <c:valAx>
        <c:axId val="213094687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0943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Redditch!$V$3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Redditch!$U$4:$U$33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Redditch!$V$4:$V$33</c:f>
              <c:numCache>
                <c:formatCode>0.0</c:formatCode>
                <c:ptCount val="30"/>
                <c:pt idx="0">
                  <c:v>0.376</c:v>
                </c:pt>
                <c:pt idx="1">
                  <c:v>0.313</c:v>
                </c:pt>
                <c:pt idx="2">
                  <c:v>0.377</c:v>
                </c:pt>
                <c:pt idx="3">
                  <c:v>0.406</c:v>
                </c:pt>
                <c:pt idx="4">
                  <c:v>0.36</c:v>
                </c:pt>
                <c:pt idx="5">
                  <c:v>0.541</c:v>
                </c:pt>
                <c:pt idx="6">
                  <c:v>0.489</c:v>
                </c:pt>
                <c:pt idx="7">
                  <c:v>0.456</c:v>
                </c:pt>
                <c:pt idx="8">
                  <c:v>0.525</c:v>
                </c:pt>
                <c:pt idx="9">
                  <c:v>0.538</c:v>
                </c:pt>
                <c:pt idx="10">
                  <c:v>0.566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Redditch!$W$3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Redditch!$U$4:$U$33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Redditch!$W$4:$W$33</c:f>
              <c:numCache>
                <c:formatCode>0.0</c:formatCode>
                <c:ptCount val="30"/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0.2</c:v>
                </c:pt>
                <c:pt idx="29">
                  <c:v>0.2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Redditch!#REF!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Redditch!$U$4:$U$33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Redditch!#REF!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Redditch!$X$3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Redditch!$U$4:$U$33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Redditch!$X$4:$X$33</c:f>
              <c:numCache>
                <c:formatCode>0.0</c:formatCode>
                <c:ptCount val="30"/>
                <c:pt idx="10">
                  <c:v>0.65621996252218</c:v>
                </c:pt>
                <c:pt idx="11">
                  <c:v>0.641389498708293</c:v>
                </c:pt>
                <c:pt idx="12">
                  <c:v>0.628708927623136</c:v>
                </c:pt>
                <c:pt idx="13">
                  <c:v>0.614076369024332</c:v>
                </c:pt>
                <c:pt idx="14">
                  <c:v>0.581339662606425</c:v>
                </c:pt>
                <c:pt idx="15">
                  <c:v>0.555281026330089</c:v>
                </c:pt>
                <c:pt idx="16">
                  <c:v>0.523865954286178</c:v>
                </c:pt>
                <c:pt idx="17">
                  <c:v>0.499192908323034</c:v>
                </c:pt>
                <c:pt idx="18">
                  <c:v>0.478737819139684</c:v>
                </c:pt>
                <c:pt idx="19">
                  <c:v>0.452986239756227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Redditch!$Y$3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Redditch!$U$4:$U$33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Redditch!$Y$4:$Y$33</c:f>
              <c:numCache>
                <c:formatCode>0.0</c:formatCode>
                <c:ptCount val="30"/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0.2</c:v>
                </c:pt>
                <c:pt idx="29">
                  <c:v>0.2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Redditch!$Z$3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Redditch!$U$4:$U$33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Redditch!$Z$4:$Z$33</c:f>
              <c:numCache>
                <c:formatCode>0.0</c:formatCode>
                <c:ptCount val="30"/>
                <c:pt idx="11">
                  <c:v>0.545947106564462</c:v>
                </c:pt>
                <c:pt idx="12">
                  <c:v>0.552010842501171</c:v>
                </c:pt>
                <c:pt idx="13">
                  <c:v>0.554021400232325</c:v>
                </c:pt>
                <c:pt idx="14">
                  <c:v>0.539154726029503</c:v>
                </c:pt>
                <c:pt idx="15">
                  <c:v>0.529894654049603</c:v>
                </c:pt>
                <c:pt idx="16">
                  <c:v>0.516051541412583</c:v>
                </c:pt>
                <c:pt idx="17">
                  <c:v>0.501052450890222</c:v>
                </c:pt>
                <c:pt idx="18">
                  <c:v>0.485593314406895</c:v>
                </c:pt>
                <c:pt idx="19">
                  <c:v>0.464222478324939</c:v>
                </c:pt>
                <c:pt idx="20">
                  <c:v>0.430912430471973</c:v>
                </c:pt>
                <c:pt idx="21">
                  <c:v>0.409550294210353</c:v>
                </c:pt>
                <c:pt idx="22">
                  <c:v>0.38953360690575</c:v>
                </c:pt>
                <c:pt idx="23">
                  <c:v>0.369534206210272</c:v>
                </c:pt>
                <c:pt idx="24">
                  <c:v>0.350291456275341</c:v>
                </c:pt>
                <c:pt idx="25">
                  <c:v>0.332038420438804</c:v>
                </c:pt>
                <c:pt idx="26">
                  <c:v>0.315314162607924</c:v>
                </c:pt>
                <c:pt idx="27">
                  <c:v>0.299406233679998</c:v>
                </c:pt>
                <c:pt idx="28">
                  <c:v>0.285973074604789</c:v>
                </c:pt>
                <c:pt idx="29">
                  <c:v>0.273418090777804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Redditch!$AA$3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Redditch!$U$4:$U$33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Redditch!$AA$4:$AA$33</c:f>
              <c:numCache>
                <c:formatCode>General</c:formatCode>
                <c:ptCount val="30"/>
                <c:pt idx="11" formatCode="0.0">
                  <c:v>0.547002018037429</c:v>
                </c:pt>
                <c:pt idx="12" formatCode="0.0">
                  <c:v>0.555101793491201</c:v>
                </c:pt>
                <c:pt idx="13" formatCode="0.0">
                  <c:v>0.559482402902</c:v>
                </c:pt>
                <c:pt idx="14" formatCode="0.0">
                  <c:v>0.547221106893979</c:v>
                </c:pt>
                <c:pt idx="15" formatCode="0.0">
                  <c:v>0.540714266238142</c:v>
                </c:pt>
                <c:pt idx="16" formatCode="0.0">
                  <c:v>0.529779164016879</c:v>
                </c:pt>
                <c:pt idx="17" formatCode="0.0">
                  <c:v>0.517816251512785</c:v>
                </c:pt>
                <c:pt idx="18" formatCode="0.0">
                  <c:v>0.505468242067598</c:v>
                </c:pt>
                <c:pt idx="19" formatCode="0.0">
                  <c:v>0.487323831399562</c:v>
                </c:pt>
                <c:pt idx="20" formatCode="0.0">
                  <c:v>0.457295745436229</c:v>
                </c:pt>
                <c:pt idx="21" formatCode="0.0">
                  <c:v>0.439397625120282</c:v>
                </c:pt>
                <c:pt idx="22" formatCode="0.0">
                  <c:v>0.422846555597839</c:v>
                </c:pt>
                <c:pt idx="23" formatCode="0.0">
                  <c:v>0.40617829761228</c:v>
                </c:pt>
                <c:pt idx="24" formatCode="0.0">
                  <c:v>0.390091285781765</c:v>
                </c:pt>
                <c:pt idx="25" formatCode="0.0">
                  <c:v>0.374769880515757</c:v>
                </c:pt>
                <c:pt idx="26" formatCode="0.0">
                  <c:v>0.360671256824394</c:v>
                </c:pt>
                <c:pt idx="27" formatCode="0.0">
                  <c:v>0.347032278333677</c:v>
                </c:pt>
                <c:pt idx="28" formatCode="0.0">
                  <c:v>0.335609003133437</c:v>
                </c:pt>
                <c:pt idx="29" formatCode="0.0">
                  <c:v>0.324719599036562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843816"/>
        <c:axId val="2130846760"/>
      </c:lineChart>
      <c:catAx>
        <c:axId val="213084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0846760"/>
        <c:crosses val="autoZero"/>
        <c:auto val="1"/>
        <c:lblAlgn val="ctr"/>
        <c:lblOffset val="100"/>
        <c:noMultiLvlLbl val="0"/>
      </c:catAx>
      <c:valAx>
        <c:axId val="213084676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0843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Redditch!$AF$3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Redditch!$AE$4:$AE$10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Redditch!$AF$4:$AF$10</c:f>
              <c:numCache>
                <c:formatCode>0.0</c:formatCode>
                <c:ptCount val="7"/>
                <c:pt idx="0">
                  <c:v>31.682</c:v>
                </c:pt>
                <c:pt idx="1">
                  <c:v>32.687</c:v>
                </c:pt>
                <c:pt idx="2">
                  <c:v>33.653</c:v>
                </c:pt>
                <c:pt idx="3">
                  <c:v>34.79</c:v>
                </c:pt>
                <c:pt idx="4">
                  <c:v>35.968</c:v>
                </c:pt>
                <c:pt idx="5">
                  <c:v>37.031</c:v>
                </c:pt>
                <c:pt idx="6">
                  <c:v>37.927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Redditch!$AG$3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Redditch!$AE$4:$AE$10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Redditch!$AG$4:$AG$10</c:f>
              <c:numCache>
                <c:formatCode>General</c:formatCode>
                <c:ptCount val="7"/>
                <c:pt idx="2" formatCode="0.0">
                  <c:v>34.759</c:v>
                </c:pt>
                <c:pt idx="3" formatCode="0.0">
                  <c:v>35.827</c:v>
                </c:pt>
                <c:pt idx="4" formatCode="0.0">
                  <c:v>36.866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Redditch!$AH$3</c:f>
              <c:strCache>
                <c:ptCount val="1"/>
                <c:pt idx="0">
                  <c:v>ONS/PBA 2012</c:v>
                </c:pt>
              </c:strCache>
            </c:strRef>
          </c:tx>
          <c:marker>
            <c:symbol val="none"/>
          </c:marker>
          <c:cat>
            <c:numRef>
              <c:f>Redditch!$AE$4:$AE$10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Redditch!$AH$4:$AH$10</c:f>
              <c:numCache>
                <c:formatCode>General</c:formatCode>
                <c:ptCount val="7"/>
                <c:pt idx="2" formatCode="0.0">
                  <c:v>34.75756712385641</c:v>
                </c:pt>
                <c:pt idx="3" formatCode="0.0">
                  <c:v>35.46196640686576</c:v>
                </c:pt>
                <c:pt idx="4" formatCode="0.0">
                  <c:v>36.30462077290229</c:v>
                </c:pt>
                <c:pt idx="5" formatCode="0.0">
                  <c:v>37.3436269188923</c:v>
                </c:pt>
                <c:pt idx="6" formatCode="0.0">
                  <c:v>38.23701684666564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Redditch!$AI$3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Redditch!$AE$4:$AE$10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Redditch!$AI$4:$AI$10</c:f>
              <c:numCache>
                <c:formatCode>General</c:formatCode>
                <c:ptCount val="7"/>
                <c:pt idx="2" formatCode="0.0">
                  <c:v>34.75756712385641</c:v>
                </c:pt>
                <c:pt idx="3" formatCode="0.0">
                  <c:v>35.91555750758242</c:v>
                </c:pt>
                <c:pt idx="4" formatCode="0.0">
                  <c:v>37.17632248583759</c:v>
                </c:pt>
                <c:pt idx="5" formatCode="0.0">
                  <c:v>38.59101681926145</c:v>
                </c:pt>
                <c:pt idx="6" formatCode="0.0">
                  <c:v>39.9208153627827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Redditch!$AJ$3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Redditch!$AE$4:$AE$10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Redditch!$AJ$4:$AJ$10</c:f>
              <c:numCache>
                <c:formatCode>General</c:formatCode>
                <c:ptCount val="7"/>
                <c:pt idx="2" formatCode="0.0">
                  <c:v>34.75756712385641</c:v>
                </c:pt>
                <c:pt idx="3" formatCode="0.0">
                  <c:v>35.97877838353561</c:v>
                </c:pt>
                <c:pt idx="4" formatCode="0.0">
                  <c:v>37.36582106871042</c:v>
                </c:pt>
                <c:pt idx="5" formatCode="0.0">
                  <c:v>38.94982992939527</c:v>
                </c:pt>
                <c:pt idx="6" formatCode="0.0">
                  <c:v>40.47519888704338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822408"/>
        <c:axId val="2130825528"/>
      </c:lineChart>
      <c:catAx>
        <c:axId val="2130822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0825528"/>
        <c:crosses val="autoZero"/>
        <c:auto val="1"/>
        <c:lblAlgn val="ctr"/>
        <c:lblOffset val="100"/>
        <c:noMultiLvlLbl val="0"/>
      </c:catAx>
      <c:valAx>
        <c:axId val="2130825528"/>
        <c:scaling>
          <c:orientation val="minMax"/>
          <c:min val="3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0822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Redditch!$AM$3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Redditch!$AL$4:$AL$10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Redditch!$AM$4:$AM$10</c:f>
              <c:numCache>
                <c:formatCode>0.000</c:formatCode>
                <c:ptCount val="7"/>
                <c:pt idx="0">
                  <c:v>2.470772047219241</c:v>
                </c:pt>
                <c:pt idx="1">
                  <c:v>2.38853366781901</c:v>
                </c:pt>
                <c:pt idx="2">
                  <c:v>2.336671322021811</c:v>
                </c:pt>
                <c:pt idx="3">
                  <c:v>2.288416211555044</c:v>
                </c:pt>
                <c:pt idx="4">
                  <c:v>2.247414368327401</c:v>
                </c:pt>
                <c:pt idx="5">
                  <c:v>2.210202262968864</c:v>
                </c:pt>
                <c:pt idx="6">
                  <c:v>2.177050649932766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Redditch!$AN$3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Redditch!$AL$4:$AL$10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Redditch!$AN$4:$AN$10</c:f>
              <c:numCache>
                <c:formatCode>0.000</c:formatCode>
                <c:ptCount val="7"/>
                <c:pt idx="2">
                  <c:v>2.41189332259271</c:v>
                </c:pt>
                <c:pt idx="3">
                  <c:v>2.390794652078042</c:v>
                </c:pt>
                <c:pt idx="4">
                  <c:v>2.368550968371942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Redditch!$AO$3</c:f>
              <c:strCache>
                <c:ptCount val="1"/>
                <c:pt idx="0">
                  <c:v>ONS/PBA 2012</c:v>
                </c:pt>
              </c:strCache>
            </c:strRef>
          </c:tx>
          <c:marker>
            <c:symbol val="none"/>
          </c:marker>
          <c:cat>
            <c:numRef>
              <c:f>Redditch!$AL$4:$AL$10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Redditch!$AO$4:$AO$10</c:f>
              <c:numCache>
                <c:formatCode>General</c:formatCode>
                <c:ptCount val="7"/>
                <c:pt idx="2" formatCode="0.000">
                  <c:v>2.412050294005104</c:v>
                </c:pt>
                <c:pt idx="3" formatCode="0.000">
                  <c:v>2.392103271274716</c:v>
                </c:pt>
                <c:pt idx="4" formatCode="0.000">
                  <c:v>2.372171835707346</c:v>
                </c:pt>
                <c:pt idx="5" formatCode="0.000">
                  <c:v>2.330135149060683</c:v>
                </c:pt>
                <c:pt idx="6" formatCode="0.000">
                  <c:v>2.289135013606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Redditch!$AP$3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Redditch!$AL$4:$AL$10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Redditch!$AP$4:$AP$10</c:f>
              <c:numCache>
                <c:formatCode>0.000</c:formatCode>
                <c:ptCount val="7"/>
                <c:pt idx="2">
                  <c:v>2.412050294005104</c:v>
                </c:pt>
                <c:pt idx="3">
                  <c:v>2.402878664699971</c:v>
                </c:pt>
                <c:pt idx="4">
                  <c:v>2.394852786243151</c:v>
                </c:pt>
                <c:pt idx="5">
                  <c:v>2.361165820453281</c:v>
                </c:pt>
                <c:pt idx="6">
                  <c:v>2.321816145640887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Redditch!$AQ$3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Redditch!$AL$4:$AL$10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Redditch!$AQ$4:$AQ$10</c:f>
              <c:numCache>
                <c:formatCode>General</c:formatCode>
                <c:ptCount val="7"/>
                <c:pt idx="2" formatCode="0.000">
                  <c:v>2.412050294005104</c:v>
                </c:pt>
                <c:pt idx="3" formatCode="0.000">
                  <c:v>2.404191492061833</c:v>
                </c:pt>
                <c:pt idx="4" formatCode="0.000">
                  <c:v>2.396983788135772</c:v>
                </c:pt>
                <c:pt idx="5" formatCode="0.000">
                  <c:v>2.364892575519521</c:v>
                </c:pt>
                <c:pt idx="6" formatCode="0.000">
                  <c:v>2.328916362584012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534056"/>
        <c:axId val="2117537176"/>
      </c:lineChart>
      <c:catAx>
        <c:axId val="2117534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7537176"/>
        <c:crosses val="autoZero"/>
        <c:auto val="1"/>
        <c:lblAlgn val="ctr"/>
        <c:lblOffset val="100"/>
        <c:noMultiLvlLbl val="0"/>
      </c:catAx>
      <c:valAx>
        <c:axId val="211753717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117534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Redditch!$BA$4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Redditch!$AZ$5:$AZ$9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Redditch!$BA$5:$BA$9</c:f>
              <c:numCache>
                <c:formatCode>0.0</c:formatCode>
                <c:ptCount val="5"/>
                <c:pt idx="0">
                  <c:v>42.81258601323979</c:v>
                </c:pt>
                <c:pt idx="1">
                  <c:v>42.58665291377635</c:v>
                </c:pt>
                <c:pt idx="2">
                  <c:v>41.6953609766961</c:v>
                </c:pt>
                <c:pt idx="3">
                  <c:v>41.49080585626511</c:v>
                </c:pt>
                <c:pt idx="4">
                  <c:v>41.41675932925038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Redditch!$BB$4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Redditch!$AZ$5:$AZ$9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Redditch!$BB$5:$BB$9</c:f>
              <c:numCache>
                <c:formatCode>0.0</c:formatCode>
                <c:ptCount val="5"/>
                <c:pt idx="0">
                  <c:v>46.18812392118258</c:v>
                </c:pt>
                <c:pt idx="1">
                  <c:v>45.78802855775666</c:v>
                </c:pt>
                <c:pt idx="2">
                  <c:v>45.34909187960103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Redditch!$BC$4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Redditch!$AZ$5:$AZ$9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Redditch!$BC$5:$BC$9</c:f>
              <c:numCache>
                <c:formatCode>0.0</c:formatCode>
                <c:ptCount val="5"/>
                <c:pt idx="0">
                  <c:v>46.18812392118258</c:v>
                </c:pt>
                <c:pt idx="1">
                  <c:v>46.07984331587521</c:v>
                </c:pt>
                <c:pt idx="2">
                  <c:v>45.90264369759738</c:v>
                </c:pt>
                <c:pt idx="3">
                  <c:v>46.08199320049311</c:v>
                </c:pt>
                <c:pt idx="4">
                  <c:v>46.45862448588002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Redditch!$BD$4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Redditch!$AZ$5:$AZ$9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Redditch!$BD$5:$BD$9</c:f>
              <c:numCache>
                <c:formatCode>0.0</c:formatCode>
                <c:ptCount val="5"/>
                <c:pt idx="0">
                  <c:v>46.18812392118258</c:v>
                </c:pt>
                <c:pt idx="1">
                  <c:v>46.35556661539584</c:v>
                </c:pt>
                <c:pt idx="2">
                  <c:v>46.56324774790843</c:v>
                </c:pt>
                <c:pt idx="3">
                  <c:v>47.14837033767227</c:v>
                </c:pt>
                <c:pt idx="4">
                  <c:v>47.93373830649355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571208"/>
        <c:axId val="2117574360"/>
      </c:lineChart>
      <c:catAx>
        <c:axId val="2117571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7574360"/>
        <c:crosses val="autoZero"/>
        <c:auto val="1"/>
        <c:lblAlgn val="ctr"/>
        <c:lblOffset val="100"/>
        <c:noMultiLvlLbl val="0"/>
      </c:catAx>
      <c:valAx>
        <c:axId val="211757436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17571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Solihull!$B$3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Solihull!$A$4:$A$34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Solihull!$B$4:$B$34</c:f>
              <c:numCache>
                <c:formatCode>#,##0.0</c:formatCode>
                <c:ptCount val="31"/>
                <c:pt idx="0">
                  <c:v>199.574</c:v>
                </c:pt>
                <c:pt idx="1">
                  <c:v>200.028</c:v>
                </c:pt>
                <c:pt idx="2">
                  <c:v>200.536</c:v>
                </c:pt>
                <c:pt idx="3">
                  <c:v>201.153</c:v>
                </c:pt>
                <c:pt idx="4">
                  <c:v>201.557</c:v>
                </c:pt>
                <c:pt idx="5">
                  <c:v>202.351</c:v>
                </c:pt>
                <c:pt idx="6">
                  <c:v>203.17</c:v>
                </c:pt>
                <c:pt idx="7">
                  <c:v>204.778</c:v>
                </c:pt>
                <c:pt idx="8">
                  <c:v>205.47</c:v>
                </c:pt>
                <c:pt idx="9">
                  <c:v>206.329</c:v>
                </c:pt>
                <c:pt idx="10">
                  <c:v>206.856</c:v>
                </c:pt>
                <c:pt idx="11">
                  <c:v>207.38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Solihull!$C$3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Solihull!$A$4:$A$34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Solihull!$C$4:$C$34</c:f>
              <c:numCache>
                <c:formatCode>#,##0.0</c:formatCode>
                <c:ptCount val="31"/>
                <c:pt idx="7">
                  <c:v>204.3</c:v>
                </c:pt>
                <c:pt idx="8">
                  <c:v>205.1</c:v>
                </c:pt>
                <c:pt idx="9">
                  <c:v>205.9</c:v>
                </c:pt>
                <c:pt idx="10">
                  <c:v>206.7</c:v>
                </c:pt>
                <c:pt idx="11">
                  <c:v>207.7</c:v>
                </c:pt>
                <c:pt idx="12">
                  <c:v>208.7</c:v>
                </c:pt>
                <c:pt idx="13">
                  <c:v>209.7</c:v>
                </c:pt>
                <c:pt idx="14">
                  <c:v>210.7</c:v>
                </c:pt>
                <c:pt idx="15">
                  <c:v>211.8</c:v>
                </c:pt>
                <c:pt idx="16">
                  <c:v>213.0</c:v>
                </c:pt>
                <c:pt idx="17">
                  <c:v>214.2</c:v>
                </c:pt>
                <c:pt idx="18">
                  <c:v>215.4</c:v>
                </c:pt>
                <c:pt idx="19">
                  <c:v>216.8</c:v>
                </c:pt>
                <c:pt idx="20">
                  <c:v>218.1</c:v>
                </c:pt>
                <c:pt idx="21">
                  <c:v>219.5</c:v>
                </c:pt>
                <c:pt idx="22">
                  <c:v>220.8</c:v>
                </c:pt>
                <c:pt idx="23">
                  <c:v>222.1</c:v>
                </c:pt>
                <c:pt idx="24">
                  <c:v>223.4</c:v>
                </c:pt>
                <c:pt idx="25">
                  <c:v>224.6</c:v>
                </c:pt>
                <c:pt idx="26">
                  <c:v>225.9</c:v>
                </c:pt>
                <c:pt idx="27">
                  <c:v>227.1</c:v>
                </c:pt>
                <c:pt idx="28">
                  <c:v>228.3</c:v>
                </c:pt>
                <c:pt idx="29">
                  <c:v>229.5</c:v>
                </c:pt>
                <c:pt idx="30">
                  <c:v>230.7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Solihull!#REF!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Solihull!$A$4:$A$34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Solihull!#REF!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Solihull!$D$3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Solihull!$A$4:$A$34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Solihull!$D$4:$D$34</c:f>
              <c:numCache>
                <c:formatCode>#,##0.0</c:formatCode>
                <c:ptCount val="31"/>
                <c:pt idx="10">
                  <c:v>206.856</c:v>
                </c:pt>
                <c:pt idx="11">
                  <c:v>208.1472481785788</c:v>
                </c:pt>
                <c:pt idx="12">
                  <c:v>209.4915692000792</c:v>
                </c:pt>
                <c:pt idx="13">
                  <c:v>210.8993676245032</c:v>
                </c:pt>
                <c:pt idx="14">
                  <c:v>212.323150660519</c:v>
                </c:pt>
                <c:pt idx="15">
                  <c:v>213.7601910824493</c:v>
                </c:pt>
                <c:pt idx="16">
                  <c:v>215.2101276256556</c:v>
                </c:pt>
                <c:pt idx="17">
                  <c:v>216.6650635493472</c:v>
                </c:pt>
                <c:pt idx="18">
                  <c:v>218.1498917797003</c:v>
                </c:pt>
                <c:pt idx="19">
                  <c:v>219.6748503984763</c:v>
                </c:pt>
                <c:pt idx="20">
                  <c:v>221.2296287913433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Solihull!$E$3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Solihull!$A$4:$A$34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Solihull!$E$4:$E$34</c:f>
              <c:numCache>
                <c:formatCode>#,##0.0</c:formatCode>
                <c:ptCount val="31"/>
                <c:pt idx="11">
                  <c:v>207.4</c:v>
                </c:pt>
                <c:pt idx="12">
                  <c:v>208.2</c:v>
                </c:pt>
                <c:pt idx="13">
                  <c:v>209.2</c:v>
                </c:pt>
                <c:pt idx="14">
                  <c:v>210.3</c:v>
                </c:pt>
                <c:pt idx="15">
                  <c:v>211.4</c:v>
                </c:pt>
                <c:pt idx="16">
                  <c:v>212.5</c:v>
                </c:pt>
                <c:pt idx="17">
                  <c:v>213.7</c:v>
                </c:pt>
                <c:pt idx="18">
                  <c:v>214.9</c:v>
                </c:pt>
                <c:pt idx="19">
                  <c:v>216.2</c:v>
                </c:pt>
                <c:pt idx="20">
                  <c:v>217.5</c:v>
                </c:pt>
                <c:pt idx="21">
                  <c:v>218.7</c:v>
                </c:pt>
                <c:pt idx="22">
                  <c:v>219.9</c:v>
                </c:pt>
                <c:pt idx="23">
                  <c:v>221.1</c:v>
                </c:pt>
                <c:pt idx="24">
                  <c:v>222.3</c:v>
                </c:pt>
                <c:pt idx="25">
                  <c:v>223.4</c:v>
                </c:pt>
                <c:pt idx="26">
                  <c:v>224.6</c:v>
                </c:pt>
                <c:pt idx="27">
                  <c:v>225.7</c:v>
                </c:pt>
                <c:pt idx="28">
                  <c:v>226.8</c:v>
                </c:pt>
                <c:pt idx="29">
                  <c:v>227.9</c:v>
                </c:pt>
                <c:pt idx="30">
                  <c:v>228.9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Solihull!$F$3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Solihull!$A$4:$A$34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Solihull!$F$4:$F$34</c:f>
              <c:numCache>
                <c:formatCode>#,##0.0</c:formatCode>
                <c:ptCount val="31"/>
                <c:pt idx="11">
                  <c:v>207.38</c:v>
                </c:pt>
                <c:pt idx="12">
                  <c:v>208.4539497450089</c:v>
                </c:pt>
                <c:pt idx="13">
                  <c:v>209.5548536246881</c:v>
                </c:pt>
                <c:pt idx="14">
                  <c:v>210.6692504049968</c:v>
                </c:pt>
                <c:pt idx="15">
                  <c:v>211.7933259495689</c:v>
                </c:pt>
                <c:pt idx="16">
                  <c:v>212.9582813451304</c:v>
                </c:pt>
                <c:pt idx="17">
                  <c:v>214.1537050799982</c:v>
                </c:pt>
                <c:pt idx="18">
                  <c:v>215.39413018699</c:v>
                </c:pt>
                <c:pt idx="19">
                  <c:v>216.6685848197027</c:v>
                </c:pt>
                <c:pt idx="20">
                  <c:v>217.9820673625516</c:v>
                </c:pt>
                <c:pt idx="21">
                  <c:v>219.2687082373204</c:v>
                </c:pt>
                <c:pt idx="22">
                  <c:v>220.546678350135</c:v>
                </c:pt>
                <c:pt idx="23">
                  <c:v>221.8139822716375</c:v>
                </c:pt>
                <c:pt idx="24">
                  <c:v>223.0538247453564</c:v>
                </c:pt>
                <c:pt idx="25">
                  <c:v>224.2733914264176</c:v>
                </c:pt>
                <c:pt idx="26">
                  <c:v>225.4725818282635</c:v>
                </c:pt>
                <c:pt idx="27">
                  <c:v>226.6745012007052</c:v>
                </c:pt>
                <c:pt idx="28">
                  <c:v>227.848972643754</c:v>
                </c:pt>
                <c:pt idx="29">
                  <c:v>228.9689240518151</c:v>
                </c:pt>
                <c:pt idx="30">
                  <c:v>230.0518410250331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Solihull!$G$3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Solihull!$A$4:$A$34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Solihull!$G$4:$G$34</c:f>
              <c:numCache>
                <c:formatCode>General</c:formatCode>
                <c:ptCount val="31"/>
                <c:pt idx="11" formatCode="#,##0.0">
                  <c:v>207.38</c:v>
                </c:pt>
                <c:pt idx="12" formatCode="#,##0.0">
                  <c:v>208.1793192772526</c:v>
                </c:pt>
                <c:pt idx="13" formatCode="#,##0.0">
                  <c:v>209.0236154440243</c:v>
                </c:pt>
                <c:pt idx="14" formatCode="#,##0.0">
                  <c:v>209.9029723542651</c:v>
                </c:pt>
                <c:pt idx="15" formatCode="#,##0.0">
                  <c:v>210.8139348184657</c:v>
                </c:pt>
                <c:pt idx="16" formatCode="#,##0.0">
                  <c:v>211.7761928854184</c:v>
                </c:pt>
                <c:pt idx="17" formatCode="#,##0.0">
                  <c:v>212.7901249914351</c:v>
                </c:pt>
                <c:pt idx="18" formatCode="#,##0.0">
                  <c:v>213.861630138348</c:v>
                </c:pt>
                <c:pt idx="19" formatCode="#,##0.0">
                  <c:v>214.987389430027</c:v>
                </c:pt>
                <c:pt idx="20" formatCode="#,##0.0">
                  <c:v>216.1688332733981</c:v>
                </c:pt>
                <c:pt idx="21" formatCode="#,##0.0">
                  <c:v>217.3406595436393</c:v>
                </c:pt>
                <c:pt idx="22" formatCode="#,##0.0">
                  <c:v>218.5250300411713</c:v>
                </c:pt>
                <c:pt idx="23" formatCode="#,##0.0">
                  <c:v>219.7094800925053</c:v>
                </c:pt>
                <c:pt idx="24" formatCode="#,##0.0">
                  <c:v>220.8829398215133</c:v>
                </c:pt>
                <c:pt idx="25" formatCode="#,##0.0">
                  <c:v>222.0416277639962</c:v>
                </c:pt>
                <c:pt idx="26" formatCode="#,##0.0">
                  <c:v>223.1836243878465</c:v>
                </c:pt>
                <c:pt idx="27" formatCode="#,##0.0">
                  <c:v>224.3347284176624</c:v>
                </c:pt>
                <c:pt idx="28" formatCode="#,##0.0">
                  <c:v>225.4621666033697</c:v>
                </c:pt>
                <c:pt idx="29" formatCode="#,##0.0">
                  <c:v>226.5396383811983</c:v>
                </c:pt>
                <c:pt idx="30" formatCode="#,##0.0">
                  <c:v>227.5903031970054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643528"/>
        <c:axId val="2117646472"/>
      </c:lineChart>
      <c:catAx>
        <c:axId val="2117643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7646472"/>
        <c:crosses val="autoZero"/>
        <c:auto val="1"/>
        <c:lblAlgn val="ctr"/>
        <c:lblOffset val="100"/>
        <c:noMultiLvlLbl val="0"/>
      </c:catAx>
      <c:valAx>
        <c:axId val="2117646472"/>
        <c:scaling>
          <c:orientation val="minMax"/>
          <c:min val="190.0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117643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Solihull!$L$3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Solihull!$K$4:$K$33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Solihull!$L$4:$L$33</c:f>
              <c:numCache>
                <c:formatCode>0.0</c:formatCode>
                <c:ptCount val="30"/>
                <c:pt idx="0">
                  <c:v>0.411</c:v>
                </c:pt>
                <c:pt idx="1">
                  <c:v>0.501</c:v>
                </c:pt>
                <c:pt idx="2">
                  <c:v>0.439</c:v>
                </c:pt>
                <c:pt idx="3">
                  <c:v>0.175</c:v>
                </c:pt>
                <c:pt idx="4">
                  <c:v>0.575</c:v>
                </c:pt>
                <c:pt idx="5">
                  <c:v>0.443</c:v>
                </c:pt>
                <c:pt idx="6">
                  <c:v>1.217</c:v>
                </c:pt>
                <c:pt idx="7">
                  <c:v>0.288</c:v>
                </c:pt>
                <c:pt idx="8">
                  <c:v>0.459</c:v>
                </c:pt>
                <c:pt idx="9">
                  <c:v>0.038</c:v>
                </c:pt>
                <c:pt idx="10">
                  <c:v>-0.023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Solihull!$M$3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Solihull!$K$4:$K$33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Solihull!$M$4:$M$33</c:f>
              <c:numCache>
                <c:formatCode>0.0</c:formatCode>
                <c:ptCount val="30"/>
                <c:pt idx="7">
                  <c:v>0.4</c:v>
                </c:pt>
                <c:pt idx="8">
                  <c:v>0.4</c:v>
                </c:pt>
                <c:pt idx="9">
                  <c:v>0.5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0.7</c:v>
                </c:pt>
                <c:pt idx="16">
                  <c:v>0.7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  <c:pt idx="24">
                  <c:v>0.8</c:v>
                </c:pt>
                <c:pt idx="25">
                  <c:v>0.8</c:v>
                </c:pt>
                <c:pt idx="26">
                  <c:v>0.8</c:v>
                </c:pt>
                <c:pt idx="27">
                  <c:v>0.8</c:v>
                </c:pt>
                <c:pt idx="28">
                  <c:v>0.8</c:v>
                </c:pt>
                <c:pt idx="29">
                  <c:v>0.8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Solihull!#REF!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Solihull!$K$4:$K$33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Solihull!#REF!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Solihull!$N$3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Solihull!$K$4:$K$33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Solihull!$N$4:$N$33</c:f>
              <c:numCache>
                <c:formatCode>0.0</c:formatCode>
                <c:ptCount val="30"/>
                <c:pt idx="10">
                  <c:v>0.832089598707282</c:v>
                </c:pt>
                <c:pt idx="11">
                  <c:v>0.85581851334248</c:v>
                </c:pt>
                <c:pt idx="12">
                  <c:v>0.900744557020368</c:v>
                </c:pt>
                <c:pt idx="13">
                  <c:v>0.921625005534096</c:v>
                </c:pt>
                <c:pt idx="14">
                  <c:v>0.940066935994108</c:v>
                </c:pt>
                <c:pt idx="15">
                  <c:v>0.953694871247306</c:v>
                </c:pt>
                <c:pt idx="16">
                  <c:v>0.972468816998109</c:v>
                </c:pt>
                <c:pt idx="17">
                  <c:v>1.008741222914827</c:v>
                </c:pt>
                <c:pt idx="18">
                  <c:v>1.046672381625052</c:v>
                </c:pt>
                <c:pt idx="19">
                  <c:v>1.079894194333641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Solihull!$O$3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Solihull!$K$4:$K$33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Solihull!$O$4:$O$33</c:f>
              <c:numCache>
                <c:formatCode>0.0</c:formatCode>
                <c:ptCount val="30"/>
                <c:pt idx="11">
                  <c:v>0.5</c:v>
                </c:pt>
                <c:pt idx="12">
                  <c:v>0.5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0.8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0.7</c:v>
                </c:pt>
                <c:pt idx="26">
                  <c:v>0.7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Solihull!$P$3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Solihull!$K$4:$K$33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Solihull!$P$4:$P$33</c:f>
              <c:numCache>
                <c:formatCode>0.0</c:formatCode>
                <c:ptCount val="30"/>
                <c:pt idx="11">
                  <c:v>0.478433383176487</c:v>
                </c:pt>
                <c:pt idx="12">
                  <c:v>0.480124443041846</c:v>
                </c:pt>
                <c:pt idx="13">
                  <c:v>0.487808207239675</c:v>
                </c:pt>
                <c:pt idx="14">
                  <c:v>0.491791923601897</c:v>
                </c:pt>
                <c:pt idx="15">
                  <c:v>0.515999077485313</c:v>
                </c:pt>
                <c:pt idx="16">
                  <c:v>0.539415494945172</c:v>
                </c:pt>
                <c:pt idx="17">
                  <c:v>0.579604246390206</c:v>
                </c:pt>
                <c:pt idx="18">
                  <c:v>0.609083938250113</c:v>
                </c:pt>
                <c:pt idx="19">
                  <c:v>0.649349042941684</c:v>
                </c:pt>
                <c:pt idx="20">
                  <c:v>0.618152409425129</c:v>
                </c:pt>
                <c:pt idx="21">
                  <c:v>0.612758798516007</c:v>
                </c:pt>
                <c:pt idx="22">
                  <c:v>0.612562136967051</c:v>
                </c:pt>
                <c:pt idx="23">
                  <c:v>0.60193891577461</c:v>
                </c:pt>
                <c:pt idx="24">
                  <c:v>0.599638003109928</c:v>
                </c:pt>
                <c:pt idx="25">
                  <c:v>0.602691066107333</c:v>
                </c:pt>
                <c:pt idx="26">
                  <c:v>0.629339903785402</c:v>
                </c:pt>
                <c:pt idx="27">
                  <c:v>0.6250312078705</c:v>
                </c:pt>
                <c:pt idx="28">
                  <c:v>0.582687677503373</c:v>
                </c:pt>
                <c:pt idx="29">
                  <c:v>0.565518659319115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Solihull!$Q$3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Solihull!$K$4:$K$33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Solihull!$Q$4:$Q$33</c:f>
              <c:numCache>
                <c:formatCode>General</c:formatCode>
                <c:ptCount val="30"/>
                <c:pt idx="11" formatCode="0.0">
                  <c:v>0.201340455974917</c:v>
                </c:pt>
                <c:pt idx="12" formatCode="0.0">
                  <c:v>0.213513038427189</c:v>
                </c:pt>
                <c:pt idx="13" formatCode="0.0">
                  <c:v>0.234742066798744</c:v>
                </c:pt>
                <c:pt idx="14" formatCode="0.0">
                  <c:v>0.252160511699447</c:v>
                </c:pt>
                <c:pt idx="15" formatCode="0.0">
                  <c:v>0.278322638971098</c:v>
                </c:pt>
                <c:pt idx="16" formatCode="0.0">
                  <c:v>0.314400819779269</c:v>
                </c:pt>
                <c:pt idx="17" formatCode="0.0">
                  <c:v>0.358717867964504</c:v>
                </c:pt>
                <c:pt idx="18" formatCode="0.0">
                  <c:v>0.400083190383995</c:v>
                </c:pt>
                <c:pt idx="19" formatCode="0.0">
                  <c:v>0.448924831269775</c:v>
                </c:pt>
                <c:pt idx="20" formatCode="0.0">
                  <c:v>0.427675479149787</c:v>
                </c:pt>
                <c:pt idx="21" formatCode="0.0">
                  <c:v>0.436887023351664</c:v>
                </c:pt>
                <c:pt idx="22" formatCode="0.0">
                  <c:v>0.441756031587121</c:v>
                </c:pt>
                <c:pt idx="23" formatCode="0.0">
                  <c:v>0.442869298901108</c:v>
                </c:pt>
                <c:pt idx="24" formatCode="0.0">
                  <c:v>0.44246082888213</c:v>
                </c:pt>
                <c:pt idx="25" formatCode="0.0">
                  <c:v>0.446727647286413</c:v>
                </c:pt>
                <c:pt idx="26" formatCode="0.0">
                  <c:v>0.478361101267918</c:v>
                </c:pt>
                <c:pt idx="27" formatCode="0.0">
                  <c:v>0.477610857694308</c:v>
                </c:pt>
                <c:pt idx="28" formatCode="0.0">
                  <c:v>0.440547286489367</c:v>
                </c:pt>
                <c:pt idx="29" formatCode="0.0">
                  <c:v>0.434871126321879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191608"/>
        <c:axId val="2030200008"/>
      </c:lineChart>
      <c:catAx>
        <c:axId val="207619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0200008"/>
        <c:crosses val="autoZero"/>
        <c:auto val="1"/>
        <c:lblAlgn val="ctr"/>
        <c:lblOffset val="100"/>
        <c:noMultiLvlLbl val="0"/>
      </c:catAx>
      <c:valAx>
        <c:axId val="203020000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76191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Solihull!$V$3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Solihull!$U$4:$U$33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Solihull!$V$4:$V$33</c:f>
              <c:numCache>
                <c:formatCode>0.0</c:formatCode>
                <c:ptCount val="30"/>
                <c:pt idx="0">
                  <c:v>0.043</c:v>
                </c:pt>
                <c:pt idx="1">
                  <c:v>0.007</c:v>
                </c:pt>
                <c:pt idx="2">
                  <c:v>0.178</c:v>
                </c:pt>
                <c:pt idx="3">
                  <c:v>0.229</c:v>
                </c:pt>
                <c:pt idx="4">
                  <c:v>0.219</c:v>
                </c:pt>
                <c:pt idx="5">
                  <c:v>0.376</c:v>
                </c:pt>
                <c:pt idx="6">
                  <c:v>0.391</c:v>
                </c:pt>
                <c:pt idx="7">
                  <c:v>0.404</c:v>
                </c:pt>
                <c:pt idx="8">
                  <c:v>0.4</c:v>
                </c:pt>
                <c:pt idx="9">
                  <c:v>0.489</c:v>
                </c:pt>
                <c:pt idx="10">
                  <c:v>0.547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Solihull!$W$3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Solihull!$U$4:$U$33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Solihull!$W$4:$W$33</c:f>
              <c:numCache>
                <c:formatCode>0.0</c:formatCode>
                <c:ptCount val="30"/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0.4</c:v>
                </c:pt>
                <c:pt idx="26">
                  <c:v>0.4</c:v>
                </c:pt>
                <c:pt idx="27">
                  <c:v>0.4</c:v>
                </c:pt>
                <c:pt idx="28">
                  <c:v>0.4</c:v>
                </c:pt>
                <c:pt idx="29">
                  <c:v>0.3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Solihull!#REF!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Solihull!$U$4:$U$33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Solihull!#REF!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Solihull!$X$3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Solihull!$U$4:$U$33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Solihull!$X$4:$X$33</c:f>
              <c:numCache>
                <c:formatCode>0.0</c:formatCode>
                <c:ptCount val="30"/>
                <c:pt idx="10">
                  <c:v>0.46327062599366</c:v>
                </c:pt>
                <c:pt idx="11">
                  <c:v>0.490768618071833</c:v>
                </c:pt>
                <c:pt idx="12">
                  <c:v>0.507768310245807</c:v>
                </c:pt>
                <c:pt idx="13">
                  <c:v>0.502948817518417</c:v>
                </c:pt>
                <c:pt idx="14">
                  <c:v>0.497313543726052</c:v>
                </c:pt>
                <c:pt idx="15">
                  <c:v>0.496865493638783</c:v>
                </c:pt>
                <c:pt idx="16">
                  <c:v>0.482878512791763</c:v>
                </c:pt>
                <c:pt idx="17">
                  <c:v>0.476534090948605</c:v>
                </c:pt>
                <c:pt idx="18">
                  <c:v>0.478431177059174</c:v>
                </c:pt>
                <c:pt idx="19">
                  <c:v>0.474760559070177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Solihull!$Y$3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Solihull!$U$4:$U$33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Solihull!$Y$4:$Y$33</c:f>
              <c:numCache>
                <c:formatCode>0.0</c:formatCode>
                <c:ptCount val="30"/>
                <c:pt idx="11">
                  <c:v>0.3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0.4</c:v>
                </c:pt>
                <c:pt idx="25">
                  <c:v>0.4</c:v>
                </c:pt>
                <c:pt idx="26">
                  <c:v>0.4</c:v>
                </c:pt>
                <c:pt idx="27">
                  <c:v>0.4</c:v>
                </c:pt>
                <c:pt idx="28">
                  <c:v>0.4</c:v>
                </c:pt>
                <c:pt idx="29">
                  <c:v>0.3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Solihull!$Z$3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Solihull!$U$4:$U$33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Solihull!$Z$4:$Z$33</c:f>
              <c:numCache>
                <c:formatCode>0.0</c:formatCode>
                <c:ptCount val="30"/>
                <c:pt idx="11">
                  <c:v>0.59551636183238</c:v>
                </c:pt>
                <c:pt idx="12">
                  <c:v>0.620779436637399</c:v>
                </c:pt>
                <c:pt idx="13">
                  <c:v>0.62658857306901</c:v>
                </c:pt>
                <c:pt idx="14">
                  <c:v>0.632283620970218</c:v>
                </c:pt>
                <c:pt idx="15">
                  <c:v>0.648956318076155</c:v>
                </c:pt>
                <c:pt idx="16">
                  <c:v>0.656008239922686</c:v>
                </c:pt>
                <c:pt idx="17">
                  <c:v>0.660820860601575</c:v>
                </c:pt>
                <c:pt idx="18">
                  <c:v>0.665370694462531</c:v>
                </c:pt>
                <c:pt idx="19">
                  <c:v>0.664133499907287</c:v>
                </c:pt>
                <c:pt idx="20">
                  <c:v>0.668488465343653</c:v>
                </c:pt>
                <c:pt idx="21">
                  <c:v>0.665211314298502</c:v>
                </c:pt>
                <c:pt idx="22">
                  <c:v>0.654741784535557</c:v>
                </c:pt>
                <c:pt idx="23">
                  <c:v>0.63790355794428</c:v>
                </c:pt>
                <c:pt idx="24">
                  <c:v>0.619928677951244</c:v>
                </c:pt>
                <c:pt idx="25">
                  <c:v>0.59649933573854</c:v>
                </c:pt>
                <c:pt idx="26">
                  <c:v>0.572579468656339</c:v>
                </c:pt>
                <c:pt idx="27">
                  <c:v>0.549440235178294</c:v>
                </c:pt>
                <c:pt idx="28">
                  <c:v>0.537263730557738</c:v>
                </c:pt>
                <c:pt idx="29">
                  <c:v>0.517398313898886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Solihull!$AA$3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Solihull!$U$4:$U$33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Solihull!$AA$4:$AA$33</c:f>
              <c:numCache>
                <c:formatCode>General</c:formatCode>
                <c:ptCount val="30"/>
                <c:pt idx="11" formatCode="0.0">
                  <c:v>0.597978821277677</c:v>
                </c:pt>
                <c:pt idx="12" formatCode="0.0">
                  <c:v>0.630783128344485</c:v>
                </c:pt>
                <c:pt idx="13" formatCode="0.0">
                  <c:v>0.644614843442121</c:v>
                </c:pt>
                <c:pt idx="14" formatCode="0.0">
                  <c:v>0.658801952501089</c:v>
                </c:pt>
                <c:pt idx="15" formatCode="0.0">
                  <c:v>0.683935427981625</c:v>
                </c:pt>
                <c:pt idx="16" formatCode="0.0">
                  <c:v>0.699531286237401</c:v>
                </c:pt>
                <c:pt idx="17" formatCode="0.0">
                  <c:v>0.712787278948435</c:v>
                </c:pt>
                <c:pt idx="18" formatCode="0.0">
                  <c:v>0.725676101294934</c:v>
                </c:pt>
                <c:pt idx="19" formatCode="0.0">
                  <c:v>0.732519012101431</c:v>
                </c:pt>
                <c:pt idx="20" formatCode="0.0">
                  <c:v>0.744150791091387</c:v>
                </c:pt>
                <c:pt idx="21" formatCode="0.0">
                  <c:v>0.74748347418032</c:v>
                </c:pt>
                <c:pt idx="22" formatCode="0.0">
                  <c:v>0.742694019746896</c:v>
                </c:pt>
                <c:pt idx="23" formatCode="0.0">
                  <c:v>0.73059043010689</c:v>
                </c:pt>
                <c:pt idx="24" formatCode="0.0">
                  <c:v>0.716227113600721</c:v>
                </c:pt>
                <c:pt idx="25" formatCode="0.0">
                  <c:v>0.695268976563986</c:v>
                </c:pt>
                <c:pt idx="26" formatCode="0.0">
                  <c:v>0.6727429285479</c:v>
                </c:pt>
                <c:pt idx="27" formatCode="0.0">
                  <c:v>0.649827328013009</c:v>
                </c:pt>
                <c:pt idx="28" formatCode="0.0">
                  <c:v>0.636924491339218</c:v>
                </c:pt>
                <c:pt idx="29" formatCode="0.0">
                  <c:v>0.615793689485225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747400"/>
        <c:axId val="2030744872"/>
      </c:lineChart>
      <c:catAx>
        <c:axId val="2030747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0744872"/>
        <c:crosses val="autoZero"/>
        <c:auto val="1"/>
        <c:lblAlgn val="ctr"/>
        <c:lblOffset val="100"/>
        <c:noMultiLvlLbl val="0"/>
      </c:catAx>
      <c:valAx>
        <c:axId val="203074487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30747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Birmingham!$AM$3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Birmingham!$AL$4:$AL$10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Birmingham!$AM$4:$AM$10</c:f>
              <c:numCache>
                <c:formatCode>0.000</c:formatCode>
                <c:ptCount val="7"/>
                <c:pt idx="0">
                  <c:v>2.479176963163084</c:v>
                </c:pt>
                <c:pt idx="1">
                  <c:v>2.481309955340156</c:v>
                </c:pt>
                <c:pt idx="2">
                  <c:v>2.468405037104747</c:v>
                </c:pt>
                <c:pt idx="3">
                  <c:v>2.442133612284879</c:v>
                </c:pt>
                <c:pt idx="4">
                  <c:v>2.412271099161901</c:v>
                </c:pt>
                <c:pt idx="5">
                  <c:v>2.384769849920349</c:v>
                </c:pt>
                <c:pt idx="6">
                  <c:v>2.357144724537712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Birmingham!$AN$3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Birmingham!$AL$4:$AL$10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Birmingham!$AN$4:$AN$10</c:f>
              <c:numCache>
                <c:formatCode>0.000</c:formatCode>
                <c:ptCount val="7"/>
                <c:pt idx="2">
                  <c:v>2.559677164492956</c:v>
                </c:pt>
                <c:pt idx="3">
                  <c:v>2.560928694518187</c:v>
                </c:pt>
                <c:pt idx="4">
                  <c:v>2.540550674951789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Birmingham!$AP$3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Birmingham!$AL$4:$AL$10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Birmingham!$AP$4:$AP$10</c:f>
              <c:numCache>
                <c:formatCode>0.000</c:formatCode>
                <c:ptCount val="7"/>
                <c:pt idx="2">
                  <c:v>2.560014262044808</c:v>
                </c:pt>
                <c:pt idx="3">
                  <c:v>2.548212658133203</c:v>
                </c:pt>
                <c:pt idx="4">
                  <c:v>2.524650248109151</c:v>
                </c:pt>
                <c:pt idx="5">
                  <c:v>2.48877229734471</c:v>
                </c:pt>
                <c:pt idx="6">
                  <c:v>2.444628351874976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Birmingham!$AQ$3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Birmingham!$AL$4:$AL$10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Birmingham!$AQ$4:$AQ$10</c:f>
              <c:numCache>
                <c:formatCode>General</c:formatCode>
                <c:ptCount val="7"/>
                <c:pt idx="2" formatCode="0.000">
                  <c:v>2.560014262044808</c:v>
                </c:pt>
                <c:pt idx="3" formatCode="0.000">
                  <c:v>2.557203329567449</c:v>
                </c:pt>
                <c:pt idx="4" formatCode="0.000">
                  <c:v>2.545758947200746</c:v>
                </c:pt>
                <c:pt idx="5" formatCode="0.000">
                  <c:v>2.520503911814585</c:v>
                </c:pt>
                <c:pt idx="6" formatCode="0.000">
                  <c:v>2.487412770889516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681256"/>
        <c:axId val="2121684440"/>
      </c:lineChart>
      <c:catAx>
        <c:axId val="2121681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1684440"/>
        <c:crosses val="autoZero"/>
        <c:auto val="1"/>
        <c:lblAlgn val="ctr"/>
        <c:lblOffset val="100"/>
        <c:noMultiLvlLbl val="0"/>
      </c:catAx>
      <c:valAx>
        <c:axId val="2121684440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121681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Solihull!$AF$3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Solihull!$AE$4:$AE$10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Solihull!$AF$4:$AF$10</c:f>
              <c:numCache>
                <c:formatCode>0.0</c:formatCode>
                <c:ptCount val="7"/>
                <c:pt idx="0">
                  <c:v>81.003</c:v>
                </c:pt>
                <c:pt idx="1">
                  <c:v>82.922</c:v>
                </c:pt>
                <c:pt idx="2">
                  <c:v>85.475</c:v>
                </c:pt>
                <c:pt idx="3">
                  <c:v>88.614</c:v>
                </c:pt>
                <c:pt idx="4">
                  <c:v>92.084</c:v>
                </c:pt>
                <c:pt idx="5">
                  <c:v>95.661</c:v>
                </c:pt>
                <c:pt idx="6">
                  <c:v>99.059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Solihull!$AG$3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Solihull!$AE$4:$AE$10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Solihull!$AG$4:$AG$10</c:f>
              <c:numCache>
                <c:formatCode>General</c:formatCode>
                <c:ptCount val="7"/>
                <c:pt idx="2" formatCode="0.0">
                  <c:v>86.116</c:v>
                </c:pt>
                <c:pt idx="3" formatCode="0.0">
                  <c:v>89.17</c:v>
                </c:pt>
                <c:pt idx="4" formatCode="0.0">
                  <c:v>92.443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Solihull!$AH$3</c:f>
              <c:strCache>
                <c:ptCount val="1"/>
                <c:pt idx="0">
                  <c:v>ONS/PBA 2012</c:v>
                </c:pt>
              </c:strCache>
            </c:strRef>
          </c:tx>
          <c:marker>
            <c:symbol val="none"/>
          </c:marker>
          <c:cat>
            <c:numRef>
              <c:f>Solihull!$AE$4:$AE$10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Solihull!$AH$4:$AH$10</c:f>
              <c:numCache>
                <c:formatCode>General</c:formatCode>
                <c:ptCount val="7"/>
                <c:pt idx="2" formatCode="0.0">
                  <c:v>86.1209694803506</c:v>
                </c:pt>
                <c:pt idx="3" formatCode="0.0">
                  <c:v>88.4079294421496</c:v>
                </c:pt>
                <c:pt idx="4" formatCode="0.0">
                  <c:v>91.3265216813898</c:v>
                </c:pt>
                <c:pt idx="5" formatCode="0.0">
                  <c:v>94.6661697647401</c:v>
                </c:pt>
                <c:pt idx="6" formatCode="0.0">
                  <c:v>97.91067865545634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Solihull!$AI$3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Solihull!$AE$4:$AE$10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Solihull!$AI$4:$AI$10</c:f>
              <c:numCache>
                <c:formatCode>General</c:formatCode>
                <c:ptCount val="7"/>
                <c:pt idx="2" formatCode="0.0">
                  <c:v>86.1209694803506</c:v>
                </c:pt>
                <c:pt idx="3" formatCode="0.0">
                  <c:v>88.38495951629429</c:v>
                </c:pt>
                <c:pt idx="4" formatCode="0.0">
                  <c:v>91.08664195064991</c:v>
                </c:pt>
                <c:pt idx="5" formatCode="0.0">
                  <c:v>94.22378148916841</c:v>
                </c:pt>
                <c:pt idx="6" formatCode="0.0">
                  <c:v>97.38376869036875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Solihull!$AJ$3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Solihull!$AE$4:$AE$10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Solihull!$AJ$4:$AJ$10</c:f>
              <c:numCache>
                <c:formatCode>General</c:formatCode>
                <c:ptCount val="7"/>
                <c:pt idx="2" formatCode="0.0">
                  <c:v>86.1209694803506</c:v>
                </c:pt>
                <c:pt idx="3" formatCode="0.0">
                  <c:v>87.62519084764929</c:v>
                </c:pt>
                <c:pt idx="4" formatCode="0.0">
                  <c:v>89.57951018414928</c:v>
                </c:pt>
                <c:pt idx="5" formatCode="0.0">
                  <c:v>92.14969557295132</c:v>
                </c:pt>
                <c:pt idx="6" formatCode="0.0">
                  <c:v>94.80194825067257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2957976"/>
        <c:axId val="2132961064"/>
      </c:lineChart>
      <c:catAx>
        <c:axId val="2132957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2961064"/>
        <c:crosses val="autoZero"/>
        <c:auto val="1"/>
        <c:lblAlgn val="ctr"/>
        <c:lblOffset val="100"/>
        <c:noMultiLvlLbl val="0"/>
      </c:catAx>
      <c:valAx>
        <c:axId val="2132961064"/>
        <c:scaling>
          <c:orientation val="minMax"/>
          <c:min val="8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2957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Solihull!$AM$3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Solihull!$AL$4:$AL$10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Solihull!$AM$4:$AM$10</c:f>
              <c:numCache>
                <c:formatCode>0.000</c:formatCode>
                <c:ptCount val="7"/>
                <c:pt idx="0">
                  <c:v>2.446711850178389</c:v>
                </c:pt>
                <c:pt idx="1">
                  <c:v>2.41854996261547</c:v>
                </c:pt>
                <c:pt idx="2">
                  <c:v>2.399672418835917</c:v>
                </c:pt>
                <c:pt idx="3">
                  <c:v>2.371036179384747</c:v>
                </c:pt>
                <c:pt idx="4">
                  <c:v>2.349365796446722</c:v>
                </c:pt>
                <c:pt idx="5">
                  <c:v>2.328096089315395</c:v>
                </c:pt>
                <c:pt idx="6">
                  <c:v>2.307564178923672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Solihull!$AN$3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Solihull!$AL$4:$AL$10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Solihull!$AN$4:$AN$10</c:f>
              <c:numCache>
                <c:formatCode>0.000</c:formatCode>
                <c:ptCount val="7"/>
                <c:pt idx="2">
                  <c:v>2.38315760137489</c:v>
                </c:pt>
                <c:pt idx="3">
                  <c:v>2.377963440619042</c:v>
                </c:pt>
                <c:pt idx="4">
                  <c:v>2.373624828272557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Solihull!$AO$3</c:f>
              <c:strCache>
                <c:ptCount val="1"/>
                <c:pt idx="0">
                  <c:v>ONS/PBA 2012</c:v>
                </c:pt>
              </c:strCache>
            </c:strRef>
          </c:tx>
          <c:marker>
            <c:symbol val="none"/>
          </c:marker>
          <c:cat>
            <c:numRef>
              <c:f>Solihull!$AL$4:$AL$10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Solihull!$AO$4:$AO$10</c:f>
              <c:numCache>
                <c:formatCode>General</c:formatCode>
                <c:ptCount val="7"/>
                <c:pt idx="2" formatCode="0.000">
                  <c:v>2.38303074703465</c:v>
                </c:pt>
                <c:pt idx="3" formatCode="0.000">
                  <c:v>2.371587003390167</c:v>
                </c:pt>
                <c:pt idx="4" formatCode="0.000">
                  <c:v>2.361079792652784</c:v>
                </c:pt>
                <c:pt idx="5" formatCode="0.000">
                  <c:v>2.338403288034678</c:v>
                </c:pt>
                <c:pt idx="6" formatCode="0.000">
                  <c:v>2.314252816317913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Solihull!$AP$3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Solihull!$AL$4:$AL$10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Solihull!$AP$4:$AP$10</c:f>
              <c:numCache>
                <c:formatCode>0.000</c:formatCode>
                <c:ptCount val="7"/>
                <c:pt idx="2">
                  <c:v>2.38303074703465</c:v>
                </c:pt>
                <c:pt idx="3">
                  <c:v>2.376384954272418</c:v>
                </c:pt>
                <c:pt idx="4">
                  <c:v>2.37231028775597</c:v>
                </c:pt>
                <c:pt idx="5">
                  <c:v>2.357106849366529</c:v>
                </c:pt>
                <c:pt idx="6">
                  <c:v>2.336311602312267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Solihull!$AQ$3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Solihull!$AL$4:$AL$10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Solihull!$AQ$4:$AQ$10</c:f>
              <c:numCache>
                <c:formatCode>General</c:formatCode>
                <c:ptCount val="7"/>
                <c:pt idx="2" formatCode="0.000">
                  <c:v>2.38303074703465</c:v>
                </c:pt>
                <c:pt idx="3" formatCode="0.000">
                  <c:v>2.386432843280861</c:v>
                </c:pt>
                <c:pt idx="4" formatCode="0.000">
                  <c:v>2.393217172695441</c:v>
                </c:pt>
                <c:pt idx="5" formatCode="0.000">
                  <c:v>2.387788122883972</c:v>
                </c:pt>
                <c:pt idx="6" formatCode="0.000">
                  <c:v>2.376539505005071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697512"/>
        <c:axId val="2121700600"/>
      </c:lineChart>
      <c:catAx>
        <c:axId val="2121697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1700600"/>
        <c:crosses val="autoZero"/>
        <c:auto val="1"/>
        <c:lblAlgn val="ctr"/>
        <c:lblOffset val="100"/>
        <c:noMultiLvlLbl val="0"/>
      </c:catAx>
      <c:valAx>
        <c:axId val="2121700600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121697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Solihull!$BA$4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Solihull!$AZ$5:$AZ$9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Solihull!$BA$5:$BA$9</c:f>
              <c:numCache>
                <c:formatCode>0.0</c:formatCode>
                <c:ptCount val="5"/>
                <c:pt idx="0">
                  <c:v>105.5787563047063</c:v>
                </c:pt>
                <c:pt idx="1">
                  <c:v>106.6230261789894</c:v>
                </c:pt>
                <c:pt idx="2">
                  <c:v>108.6105413642586</c:v>
                </c:pt>
                <c:pt idx="3">
                  <c:v>110.2132174173688</c:v>
                </c:pt>
                <c:pt idx="4">
                  <c:v>112.1876066014264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Solihull!$BB$4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Solihull!$AZ$5:$AZ$9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Solihull!$BB$5:$BB$9</c:f>
              <c:numCache>
                <c:formatCode>0.0</c:formatCode>
                <c:ptCount val="5"/>
                <c:pt idx="0">
                  <c:v>105.0653099719849</c:v>
                </c:pt>
                <c:pt idx="1">
                  <c:v>107.3240724672557</c:v>
                </c:pt>
                <c:pt idx="2">
                  <c:v>108.9713033281312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Solihull!$BC$4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Solihull!$AZ$5:$AZ$9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Solihull!$BC$5:$BC$9</c:f>
              <c:numCache>
                <c:formatCode>0.0</c:formatCode>
                <c:ptCount val="5"/>
                <c:pt idx="0">
                  <c:v>105.0653099719849</c:v>
                </c:pt>
                <c:pt idx="1">
                  <c:v>105.4625334095716</c:v>
                </c:pt>
                <c:pt idx="2">
                  <c:v>105.3784163652387</c:v>
                </c:pt>
                <c:pt idx="3">
                  <c:v>105.2378512622599</c:v>
                </c:pt>
                <c:pt idx="4">
                  <c:v>105.4869832111892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Solihull!$BD$4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Solihull!$AZ$5:$AZ$9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Solihull!$BD$5:$BD$9</c:f>
              <c:numCache>
                <c:formatCode>0.0</c:formatCode>
                <c:ptCount val="5"/>
                <c:pt idx="0">
                  <c:v>105.0653099719849</c:v>
                </c:pt>
                <c:pt idx="1">
                  <c:v>105.4775527712591</c:v>
                </c:pt>
                <c:pt idx="2">
                  <c:v>105.5073707914445</c:v>
                </c:pt>
                <c:pt idx="3">
                  <c:v>105.6639017408358</c:v>
                </c:pt>
                <c:pt idx="4">
                  <c:v>106.3618339456187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739880"/>
        <c:axId val="2121743032"/>
      </c:lineChart>
      <c:catAx>
        <c:axId val="2121739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1743032"/>
        <c:crosses val="autoZero"/>
        <c:auto val="1"/>
        <c:lblAlgn val="ctr"/>
        <c:lblOffset val="100"/>
        <c:noMultiLvlLbl val="0"/>
      </c:catAx>
      <c:valAx>
        <c:axId val="21217430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21739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Tamworth!$B$3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Tamworth!$A$4:$A$34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Tamworth!$B$4:$B$34</c:f>
              <c:numCache>
                <c:formatCode>#,##0.0</c:formatCode>
                <c:ptCount val="31"/>
                <c:pt idx="0">
                  <c:v>74.596</c:v>
                </c:pt>
                <c:pt idx="1">
                  <c:v>74.519</c:v>
                </c:pt>
                <c:pt idx="2">
                  <c:v>74.544</c:v>
                </c:pt>
                <c:pt idx="3">
                  <c:v>74.424</c:v>
                </c:pt>
                <c:pt idx="4">
                  <c:v>74.724</c:v>
                </c:pt>
                <c:pt idx="5">
                  <c:v>75.078</c:v>
                </c:pt>
                <c:pt idx="6">
                  <c:v>75.407</c:v>
                </c:pt>
                <c:pt idx="7">
                  <c:v>75.824</c:v>
                </c:pt>
                <c:pt idx="8">
                  <c:v>76.255</c:v>
                </c:pt>
                <c:pt idx="9">
                  <c:v>76.582</c:v>
                </c:pt>
                <c:pt idx="10">
                  <c:v>76.895</c:v>
                </c:pt>
                <c:pt idx="11">
                  <c:v>77.118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Tamworth!$C$3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Tamworth!$A$4:$A$34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Tamworth!$C$4:$C$34</c:f>
              <c:numCache>
                <c:formatCode>#,##0.0</c:formatCode>
                <c:ptCount val="31"/>
                <c:pt idx="7">
                  <c:v>75.3</c:v>
                </c:pt>
                <c:pt idx="8">
                  <c:v>75.5</c:v>
                </c:pt>
                <c:pt idx="9">
                  <c:v>75.7</c:v>
                </c:pt>
                <c:pt idx="10">
                  <c:v>75.9</c:v>
                </c:pt>
                <c:pt idx="11">
                  <c:v>76.1</c:v>
                </c:pt>
                <c:pt idx="12">
                  <c:v>76.3</c:v>
                </c:pt>
                <c:pt idx="13">
                  <c:v>76.6</c:v>
                </c:pt>
                <c:pt idx="14">
                  <c:v>76.8</c:v>
                </c:pt>
                <c:pt idx="15">
                  <c:v>77.1</c:v>
                </c:pt>
                <c:pt idx="16">
                  <c:v>77.4</c:v>
                </c:pt>
                <c:pt idx="17">
                  <c:v>77.7</c:v>
                </c:pt>
                <c:pt idx="18">
                  <c:v>78.0</c:v>
                </c:pt>
                <c:pt idx="19">
                  <c:v>78.3</c:v>
                </c:pt>
                <c:pt idx="20">
                  <c:v>78.6</c:v>
                </c:pt>
                <c:pt idx="21">
                  <c:v>78.8</c:v>
                </c:pt>
                <c:pt idx="22">
                  <c:v>79.1</c:v>
                </c:pt>
                <c:pt idx="23">
                  <c:v>79.4</c:v>
                </c:pt>
                <c:pt idx="24">
                  <c:v>79.6</c:v>
                </c:pt>
                <c:pt idx="25">
                  <c:v>79.8</c:v>
                </c:pt>
                <c:pt idx="26">
                  <c:v>80.1</c:v>
                </c:pt>
                <c:pt idx="27">
                  <c:v>80.3</c:v>
                </c:pt>
                <c:pt idx="28">
                  <c:v>80.5</c:v>
                </c:pt>
                <c:pt idx="29">
                  <c:v>80.7</c:v>
                </c:pt>
                <c:pt idx="30">
                  <c:v>80.9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Tamworth!#REF!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Tamworth!$A$4:$A$34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Tamworth!#REF!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Tamworth!$D$3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Tamworth!$A$4:$A$34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Tamworth!$D$4:$D$34</c:f>
              <c:numCache>
                <c:formatCode>#,##0.0</c:formatCode>
                <c:ptCount val="31"/>
                <c:pt idx="10">
                  <c:v>76.895</c:v>
                </c:pt>
                <c:pt idx="11">
                  <c:v>77.38210667738201</c:v>
                </c:pt>
                <c:pt idx="12">
                  <c:v>77.89858550824422</c:v>
                </c:pt>
                <c:pt idx="13">
                  <c:v>78.42523083400295</c:v>
                </c:pt>
                <c:pt idx="14">
                  <c:v>78.95340211285091</c:v>
                </c:pt>
                <c:pt idx="15">
                  <c:v>79.46036632139681</c:v>
                </c:pt>
                <c:pt idx="16">
                  <c:v>79.9653415344912</c:v>
                </c:pt>
                <c:pt idx="17">
                  <c:v>80.46371559475408</c:v>
                </c:pt>
                <c:pt idx="18">
                  <c:v>80.94975017082203</c:v>
                </c:pt>
                <c:pt idx="19">
                  <c:v>81.42759016520797</c:v>
                </c:pt>
                <c:pt idx="20">
                  <c:v>81.8954845725911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Tamworth!$E$3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Tamworth!$A$4:$A$34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Tamworth!$E$4:$E$34</c:f>
              <c:numCache>
                <c:formatCode>#,##0.0</c:formatCode>
                <c:ptCount val="31"/>
                <c:pt idx="11">
                  <c:v>77.1</c:v>
                </c:pt>
                <c:pt idx="12">
                  <c:v>77.4</c:v>
                </c:pt>
                <c:pt idx="13">
                  <c:v>77.7</c:v>
                </c:pt>
                <c:pt idx="14">
                  <c:v>78.1</c:v>
                </c:pt>
                <c:pt idx="15">
                  <c:v>78.4</c:v>
                </c:pt>
                <c:pt idx="16">
                  <c:v>78.7</c:v>
                </c:pt>
                <c:pt idx="17">
                  <c:v>79.1</c:v>
                </c:pt>
                <c:pt idx="18">
                  <c:v>79.4</c:v>
                </c:pt>
                <c:pt idx="19">
                  <c:v>79.7</c:v>
                </c:pt>
                <c:pt idx="20">
                  <c:v>80.0</c:v>
                </c:pt>
                <c:pt idx="21">
                  <c:v>80.3</c:v>
                </c:pt>
                <c:pt idx="22">
                  <c:v>80.6</c:v>
                </c:pt>
                <c:pt idx="23">
                  <c:v>80.9</c:v>
                </c:pt>
                <c:pt idx="24">
                  <c:v>81.2</c:v>
                </c:pt>
                <c:pt idx="25">
                  <c:v>81.4</c:v>
                </c:pt>
                <c:pt idx="26">
                  <c:v>81.6</c:v>
                </c:pt>
                <c:pt idx="27">
                  <c:v>81.9</c:v>
                </c:pt>
                <c:pt idx="28">
                  <c:v>82.1</c:v>
                </c:pt>
                <c:pt idx="29">
                  <c:v>82.3</c:v>
                </c:pt>
                <c:pt idx="30">
                  <c:v>82.5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Tamworth!$F$3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Tamworth!$A$4:$A$34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Tamworth!$F$4:$F$34</c:f>
              <c:numCache>
                <c:formatCode>#,##0.0</c:formatCode>
                <c:ptCount val="31"/>
                <c:pt idx="11">
                  <c:v>77.118</c:v>
                </c:pt>
                <c:pt idx="12">
                  <c:v>77.42178410740499</c:v>
                </c:pt>
                <c:pt idx="13">
                  <c:v>77.71983844915189</c:v>
                </c:pt>
                <c:pt idx="14">
                  <c:v>78.01052719767421</c:v>
                </c:pt>
                <c:pt idx="15">
                  <c:v>78.27811587357313</c:v>
                </c:pt>
                <c:pt idx="16">
                  <c:v>78.54417970145435</c:v>
                </c:pt>
                <c:pt idx="17">
                  <c:v>78.80862135923854</c:v>
                </c:pt>
                <c:pt idx="18">
                  <c:v>79.05980016489454</c:v>
                </c:pt>
                <c:pt idx="19">
                  <c:v>79.29941903952327</c:v>
                </c:pt>
                <c:pt idx="20">
                  <c:v>79.53042835671573</c:v>
                </c:pt>
                <c:pt idx="21">
                  <c:v>79.74338603405103</c:v>
                </c:pt>
                <c:pt idx="22">
                  <c:v>79.92219345778685</c:v>
                </c:pt>
                <c:pt idx="23">
                  <c:v>80.08559516516934</c:v>
                </c:pt>
                <c:pt idx="24">
                  <c:v>80.2405004626465</c:v>
                </c:pt>
                <c:pt idx="25">
                  <c:v>80.36935817484455</c:v>
                </c:pt>
                <c:pt idx="26">
                  <c:v>80.46434778888992</c:v>
                </c:pt>
                <c:pt idx="27">
                  <c:v>80.54907149907826</c:v>
                </c:pt>
                <c:pt idx="28">
                  <c:v>80.62845373990987</c:v>
                </c:pt>
                <c:pt idx="29">
                  <c:v>80.69412383380408</c:v>
                </c:pt>
                <c:pt idx="30">
                  <c:v>80.75158799898422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Tamworth!$G$3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Tamworth!$A$4:$A$34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Tamworth!$G$4:$G$34</c:f>
              <c:numCache>
                <c:formatCode>General</c:formatCode>
                <c:ptCount val="31"/>
                <c:pt idx="11" formatCode="#,##0.0">
                  <c:v>77.118</c:v>
                </c:pt>
                <c:pt idx="12" formatCode="#,##0.0">
                  <c:v>77.30212356444503</c:v>
                </c:pt>
                <c:pt idx="13" formatCode="#,##0.0">
                  <c:v>77.49410867254697</c:v>
                </c:pt>
                <c:pt idx="14" formatCode="#,##0.0">
                  <c:v>77.68493625586495</c:v>
                </c:pt>
                <c:pt idx="15" formatCode="#,##0.0">
                  <c:v>77.86008062668347</c:v>
                </c:pt>
                <c:pt idx="16" formatCode="#,##0.0">
                  <c:v>78.04237515081901</c:v>
                </c:pt>
                <c:pt idx="17" formatCode="#,##0.0">
                  <c:v>78.22869227557653</c:v>
                </c:pt>
                <c:pt idx="18" formatCode="#,##0.0">
                  <c:v>78.40575599536694</c:v>
                </c:pt>
                <c:pt idx="19" formatCode="#,##0.0">
                  <c:v>78.57447154781012</c:v>
                </c:pt>
                <c:pt idx="20" formatCode="#,##0.0">
                  <c:v>78.7359167058926</c:v>
                </c:pt>
                <c:pt idx="21" formatCode="#,##0.0">
                  <c:v>78.88026027676753</c:v>
                </c:pt>
                <c:pt idx="22" formatCode="#,##0.0">
                  <c:v>78.98850842284855</c:v>
                </c:pt>
                <c:pt idx="23" formatCode="#,##0.0">
                  <c:v>79.08349219222038</c:v>
                </c:pt>
                <c:pt idx="24" formatCode="#,##0.0">
                  <c:v>79.16709210968543</c:v>
                </c:pt>
                <c:pt idx="25" formatCode="#,##0.0">
                  <c:v>79.22658852178323</c:v>
                </c:pt>
                <c:pt idx="26" formatCode="#,##0.0">
                  <c:v>79.25667618271828</c:v>
                </c:pt>
                <c:pt idx="27" formatCode="#,##0.0">
                  <c:v>79.27075386455901</c:v>
                </c:pt>
                <c:pt idx="28" formatCode="#,##0.0">
                  <c:v>79.27956120906628</c:v>
                </c:pt>
                <c:pt idx="29" formatCode="#,##0.0">
                  <c:v>79.27905702643272</c:v>
                </c:pt>
                <c:pt idx="30" formatCode="#,##0.0">
                  <c:v>79.2682112749067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817976"/>
        <c:axId val="2121820920"/>
      </c:lineChart>
      <c:catAx>
        <c:axId val="2121817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1820920"/>
        <c:crosses val="autoZero"/>
        <c:auto val="1"/>
        <c:lblAlgn val="ctr"/>
        <c:lblOffset val="100"/>
        <c:noMultiLvlLbl val="0"/>
      </c:catAx>
      <c:valAx>
        <c:axId val="2121820920"/>
        <c:scaling>
          <c:orientation val="minMax"/>
          <c:min val="70.0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121817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Tamworth!$L$3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Tamworth!$K$4:$K$33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Tamworth!$L$4:$L$33</c:f>
              <c:numCache>
                <c:formatCode>0.0</c:formatCode>
                <c:ptCount val="30"/>
                <c:pt idx="0">
                  <c:v>-0.358</c:v>
                </c:pt>
                <c:pt idx="1">
                  <c:v>-0.258</c:v>
                </c:pt>
                <c:pt idx="2">
                  <c:v>-0.568</c:v>
                </c:pt>
                <c:pt idx="3">
                  <c:v>-0.062</c:v>
                </c:pt>
                <c:pt idx="4">
                  <c:v>0.015</c:v>
                </c:pt>
                <c:pt idx="5">
                  <c:v>-0.084</c:v>
                </c:pt>
                <c:pt idx="6">
                  <c:v>-0.066</c:v>
                </c:pt>
                <c:pt idx="7">
                  <c:v>-0.031</c:v>
                </c:pt>
                <c:pt idx="8">
                  <c:v>-0.168</c:v>
                </c:pt>
                <c:pt idx="9">
                  <c:v>-0.145</c:v>
                </c:pt>
                <c:pt idx="10">
                  <c:v>-0.222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Tamworth!$M$3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Tamworth!$K$4:$K$33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Tamworth!$M$4:$M$33</c:f>
              <c:numCache>
                <c:formatCode>0.0</c:formatCode>
                <c:ptCount val="30"/>
                <c:pt idx="7">
                  <c:v>-0.2</c:v>
                </c:pt>
                <c:pt idx="8">
                  <c:v>-0.2</c:v>
                </c:pt>
                <c:pt idx="9">
                  <c:v>-0.2</c:v>
                </c:pt>
                <c:pt idx="10">
                  <c:v>-0.2</c:v>
                </c:pt>
                <c:pt idx="11">
                  <c:v>-0.1</c:v>
                </c:pt>
                <c:pt idx="12">
                  <c:v>-0.1</c:v>
                </c:pt>
                <c:pt idx="13">
                  <c:v>-0.1</c:v>
                </c:pt>
                <c:pt idx="14">
                  <c:v>-0.1</c:v>
                </c:pt>
                <c:pt idx="15">
                  <c:v>-0.1</c:v>
                </c:pt>
                <c:pt idx="16">
                  <c:v>-0.1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Tamworth!#REF!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Tamworth!$K$4:$K$33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Tamworth!#REF!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Tamworth!$N$3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Tamworth!$K$4:$K$33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Tamworth!$N$4:$N$33</c:f>
              <c:numCache>
                <c:formatCode>0.0</c:formatCode>
                <c:ptCount val="30"/>
                <c:pt idx="10">
                  <c:v>-0.00806529838186445</c:v>
                </c:pt>
                <c:pt idx="11">
                  <c:v>0.00519666969718003</c:v>
                </c:pt>
                <c:pt idx="12">
                  <c:v>0.0190313842756963</c:v>
                </c:pt>
                <c:pt idx="13">
                  <c:v>0.0295554294542357</c:v>
                </c:pt>
                <c:pt idx="14">
                  <c:v>0.0308497556653476</c:v>
                </c:pt>
                <c:pt idx="15">
                  <c:v>0.0406333799925896</c:v>
                </c:pt>
                <c:pt idx="16">
                  <c:v>0.0505866549912254</c:v>
                </c:pt>
                <c:pt idx="17">
                  <c:v>0.0553313908073339</c:v>
                </c:pt>
                <c:pt idx="18">
                  <c:v>0.0614981648224999</c:v>
                </c:pt>
                <c:pt idx="19">
                  <c:v>0.0705348249239326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Tamworth!$O$3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Tamworth!$K$4:$K$33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Tamworth!$O$4:$O$33</c:f>
              <c:numCache>
                <c:formatCode>0.0</c:formatCode>
                <c:ptCount val="30"/>
                <c:pt idx="11">
                  <c:v>-0.1</c:v>
                </c:pt>
                <c:pt idx="12">
                  <c:v>-0.1</c:v>
                </c:pt>
                <c:pt idx="13">
                  <c:v>-0.1</c:v>
                </c:pt>
                <c:pt idx="14">
                  <c:v>-0.1</c:v>
                </c:pt>
                <c:pt idx="15">
                  <c:v>-0.1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Tamworth!$P$3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Tamworth!$K$4:$K$33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Tamworth!$P$4:$P$33</c:f>
              <c:numCache>
                <c:formatCode>0.0</c:formatCode>
                <c:ptCount val="30"/>
                <c:pt idx="11">
                  <c:v>-0.124807140587214</c:v>
                </c:pt>
                <c:pt idx="12">
                  <c:v>-0.131584178441186</c:v>
                </c:pt>
                <c:pt idx="13">
                  <c:v>-0.1401828006534</c:v>
                </c:pt>
                <c:pt idx="14">
                  <c:v>-0.150644596763578</c:v>
                </c:pt>
                <c:pt idx="15">
                  <c:v>-0.146627366827731</c:v>
                </c:pt>
                <c:pt idx="16">
                  <c:v>-0.140301541918944</c:v>
                </c:pt>
                <c:pt idx="17">
                  <c:v>-0.143144735109633</c:v>
                </c:pt>
                <c:pt idx="18">
                  <c:v>-0.142803990128987</c:v>
                </c:pt>
                <c:pt idx="19">
                  <c:v>-0.135831533309792</c:v>
                </c:pt>
                <c:pt idx="20">
                  <c:v>-0.134687680922839</c:v>
                </c:pt>
                <c:pt idx="21">
                  <c:v>-0.153673069757056</c:v>
                </c:pt>
                <c:pt idx="22">
                  <c:v>-0.152789332971013</c:v>
                </c:pt>
                <c:pt idx="23">
                  <c:v>-0.146048677884084</c:v>
                </c:pt>
                <c:pt idx="24">
                  <c:v>-0.156644676796636</c:v>
                </c:pt>
                <c:pt idx="25">
                  <c:v>-0.175335564819811</c:v>
                </c:pt>
                <c:pt idx="26">
                  <c:v>-0.171093385360512</c:v>
                </c:pt>
                <c:pt idx="27">
                  <c:v>-0.158128353511001</c:v>
                </c:pt>
                <c:pt idx="28">
                  <c:v>-0.153312148531039</c:v>
                </c:pt>
                <c:pt idx="29">
                  <c:v>-0.149247074019547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Tamworth!$Q$3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Tamworth!$K$4:$K$33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Tamworth!$Q$4:$Q$33</c:f>
              <c:numCache>
                <c:formatCode>General</c:formatCode>
                <c:ptCount val="30"/>
                <c:pt idx="11" formatCode="0.0">
                  <c:v>-0.245706809489373</c:v>
                </c:pt>
                <c:pt idx="12" formatCode="0.0">
                  <c:v>-0.242387176214607</c:v>
                </c:pt>
                <c:pt idx="13" formatCode="0.0">
                  <c:v>-0.248423402455463</c:v>
                </c:pt>
                <c:pt idx="14" formatCode="0.0">
                  <c:v>-0.255229202512501</c:v>
                </c:pt>
                <c:pt idx="15" formatCode="0.0">
                  <c:v>-0.24624451068374</c:v>
                </c:pt>
                <c:pt idx="16" formatCode="0.0">
                  <c:v>-0.237853114479581</c:v>
                </c:pt>
                <c:pt idx="17" formatCode="0.0">
                  <c:v>-0.240001186647798</c:v>
                </c:pt>
                <c:pt idx="18" formatCode="0.0">
                  <c:v>-0.239433259621939</c:v>
                </c:pt>
                <c:pt idx="19" formatCode="0.0">
                  <c:v>-0.233755398331445</c:v>
                </c:pt>
                <c:pt idx="20" formatCode="0.0">
                  <c:v>-0.233885668712736</c:v>
                </c:pt>
                <c:pt idx="21" formatCode="0.0">
                  <c:v>-0.25647111551431</c:v>
                </c:pt>
                <c:pt idx="22" formatCode="0.0">
                  <c:v>-0.254578671020484</c:v>
                </c:pt>
                <c:pt idx="23" formatCode="0.0">
                  <c:v>-0.251236276393466</c:v>
                </c:pt>
                <c:pt idx="24" formatCode="0.0">
                  <c:v>-0.259821026228853</c:v>
                </c:pt>
                <c:pt idx="25" formatCode="0.0">
                  <c:v>-0.2735452686539</c:v>
                </c:pt>
                <c:pt idx="26" formatCode="0.0">
                  <c:v>-0.274115991265131</c:v>
                </c:pt>
                <c:pt idx="27" formatCode="0.0">
                  <c:v>-0.259980266552801</c:v>
                </c:pt>
                <c:pt idx="28" formatCode="0.0">
                  <c:v>-0.249596382241563</c:v>
                </c:pt>
                <c:pt idx="29" formatCode="0.0">
                  <c:v>-0.246354221988767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878504"/>
        <c:axId val="2121881448"/>
      </c:lineChart>
      <c:catAx>
        <c:axId val="2121878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1881448"/>
        <c:crosses val="autoZero"/>
        <c:auto val="1"/>
        <c:lblAlgn val="ctr"/>
        <c:lblOffset val="100"/>
        <c:noMultiLvlLbl val="0"/>
      </c:catAx>
      <c:valAx>
        <c:axId val="2121881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21878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Tamworth!$V$3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Tamworth!$U$4:$U$33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Tamworth!$V$4:$V$33</c:f>
              <c:numCache>
                <c:formatCode>0.0</c:formatCode>
                <c:ptCount val="30"/>
                <c:pt idx="0">
                  <c:v>0.281</c:v>
                </c:pt>
                <c:pt idx="1">
                  <c:v>0.283</c:v>
                </c:pt>
                <c:pt idx="2">
                  <c:v>0.448</c:v>
                </c:pt>
                <c:pt idx="3">
                  <c:v>0.362</c:v>
                </c:pt>
                <c:pt idx="4">
                  <c:v>0.339</c:v>
                </c:pt>
                <c:pt idx="5">
                  <c:v>0.413</c:v>
                </c:pt>
                <c:pt idx="6">
                  <c:v>0.483</c:v>
                </c:pt>
                <c:pt idx="7">
                  <c:v>0.462</c:v>
                </c:pt>
                <c:pt idx="8">
                  <c:v>0.495</c:v>
                </c:pt>
                <c:pt idx="9">
                  <c:v>0.458</c:v>
                </c:pt>
                <c:pt idx="10">
                  <c:v>0.445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Tamworth!$W$3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Tamworth!$U$4:$U$33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Tamworth!$W$4:$W$33</c:f>
              <c:numCache>
                <c:formatCode>0.0</c:formatCode>
                <c:ptCount val="30"/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Tamworth!#REF!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Tamworth!$U$4:$U$33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Tamworth!#REF!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Tamworth!$X$3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Tamworth!$U$4:$U$33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Tamworth!$X$4:$X$33</c:f>
              <c:numCache>
                <c:formatCode>0.0</c:formatCode>
                <c:ptCount val="30"/>
                <c:pt idx="10">
                  <c:v>0.493183010825465</c:v>
                </c:pt>
                <c:pt idx="11">
                  <c:v>0.509332722064579</c:v>
                </c:pt>
                <c:pt idx="12">
                  <c:v>0.505866421899845</c:v>
                </c:pt>
                <c:pt idx="13">
                  <c:v>0.497300595147888</c:v>
                </c:pt>
                <c:pt idx="14">
                  <c:v>0.47497362603608</c:v>
                </c:pt>
                <c:pt idx="15">
                  <c:v>0.463562933216835</c:v>
                </c:pt>
                <c:pt idx="16">
                  <c:v>0.446946468446219</c:v>
                </c:pt>
                <c:pt idx="17">
                  <c:v>0.429979629349056</c:v>
                </c:pt>
                <c:pt idx="18">
                  <c:v>0.415338850186729</c:v>
                </c:pt>
                <c:pt idx="19">
                  <c:v>0.396492077317799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Tamworth!$Y$3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Tamworth!$U$4:$U$33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Tamworth!$Y$4:$Y$33</c:f>
              <c:numCache>
                <c:formatCode>0.0</c:formatCode>
                <c:ptCount val="30"/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Tamworth!$Z$3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Tamworth!$U$4:$U$33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Tamworth!$Z$4:$Z$33</c:f>
              <c:numCache>
                <c:formatCode>0.0</c:formatCode>
                <c:ptCount val="30"/>
                <c:pt idx="11">
                  <c:v>0.428591247992208</c:v>
                </c:pt>
                <c:pt idx="12">
                  <c:v>0.429638520188087</c:v>
                </c:pt>
                <c:pt idx="13">
                  <c:v>0.430871549175712</c:v>
                </c:pt>
                <c:pt idx="14">
                  <c:v>0.418233272662499</c:v>
                </c:pt>
                <c:pt idx="15">
                  <c:v>0.412691194708957</c:v>
                </c:pt>
                <c:pt idx="16">
                  <c:v>0.404743199703135</c:v>
                </c:pt>
                <c:pt idx="17">
                  <c:v>0.394323540765622</c:v>
                </c:pt>
                <c:pt idx="18">
                  <c:v>0.382422864757724</c:v>
                </c:pt>
                <c:pt idx="19">
                  <c:v>0.366840850502245</c:v>
                </c:pt>
                <c:pt idx="20">
                  <c:v>0.347645358258143</c:v>
                </c:pt>
                <c:pt idx="21">
                  <c:v>0.33248049349288</c:v>
                </c:pt>
                <c:pt idx="22">
                  <c:v>0.316191040353493</c:v>
                </c:pt>
                <c:pt idx="23">
                  <c:v>0.30095397536126</c:v>
                </c:pt>
                <c:pt idx="24">
                  <c:v>0.28550238899467</c:v>
                </c:pt>
                <c:pt idx="25">
                  <c:v>0.270325178865189</c:v>
                </c:pt>
                <c:pt idx="26">
                  <c:v>0.255817095548863</c:v>
                </c:pt>
                <c:pt idx="27">
                  <c:v>0.237510594342606</c:v>
                </c:pt>
                <c:pt idx="28">
                  <c:v>0.218982242425247</c:v>
                </c:pt>
                <c:pt idx="29">
                  <c:v>0.206711239199683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Tamworth!$AA$3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Tamworth!$U$4:$U$33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Tamworth!$AA$4:$AA$33</c:f>
              <c:numCache>
                <c:formatCode>General</c:formatCode>
                <c:ptCount val="30"/>
                <c:pt idx="11" formatCode="0.0">
                  <c:v>0.429830373934408</c:v>
                </c:pt>
                <c:pt idx="12" formatCode="0.0">
                  <c:v>0.434372284316537</c:v>
                </c:pt>
                <c:pt idx="13" formatCode="0.0">
                  <c:v>0.439250985773457</c:v>
                </c:pt>
                <c:pt idx="14" formatCode="0.0">
                  <c:v>0.430373573331012</c:v>
                </c:pt>
                <c:pt idx="15" formatCode="0.0">
                  <c:v>0.428539034819288</c:v>
                </c:pt>
                <c:pt idx="16" formatCode="0.0">
                  <c:v>0.424170239237103</c:v>
                </c:pt>
                <c:pt idx="17" formatCode="0.0">
                  <c:v>0.417064906438198</c:v>
                </c:pt>
                <c:pt idx="18" formatCode="0.0">
                  <c:v>0.408148812065111</c:v>
                </c:pt>
                <c:pt idx="19" formatCode="0.0">
                  <c:v>0.395200556413942</c:v>
                </c:pt>
                <c:pt idx="20" formatCode="0.0">
                  <c:v>0.378229239587652</c:v>
                </c:pt>
                <c:pt idx="21" formatCode="0.0">
                  <c:v>0.364719261595333</c:v>
                </c:pt>
                <c:pt idx="22" formatCode="0.0">
                  <c:v>0.349562440392313</c:v>
                </c:pt>
                <c:pt idx="23" formatCode="0.0">
                  <c:v>0.334836193858516</c:v>
                </c:pt>
                <c:pt idx="24" formatCode="0.0">
                  <c:v>0.319317438326649</c:v>
                </c:pt>
                <c:pt idx="25" formatCode="0.0">
                  <c:v>0.303632929588952</c:v>
                </c:pt>
                <c:pt idx="26" formatCode="0.0">
                  <c:v>0.288193673105863</c:v>
                </c:pt>
                <c:pt idx="27" formatCode="0.0">
                  <c:v>0.268787611060082</c:v>
                </c:pt>
                <c:pt idx="28" formatCode="0.0">
                  <c:v>0.249092199607997</c:v>
                </c:pt>
                <c:pt idx="29" formatCode="0.0">
                  <c:v>0.235508470462743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113960"/>
        <c:axId val="2122116904"/>
      </c:lineChart>
      <c:catAx>
        <c:axId val="2122113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2116904"/>
        <c:crosses val="autoZero"/>
        <c:auto val="1"/>
        <c:lblAlgn val="ctr"/>
        <c:lblOffset val="100"/>
        <c:noMultiLvlLbl val="0"/>
      </c:catAx>
      <c:valAx>
        <c:axId val="212211690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22113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Tamworth!$AF$3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Tamworth!$AE$4:$AE$10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Tamworth!$AF$4:$AF$10</c:f>
              <c:numCache>
                <c:formatCode>0.0</c:formatCode>
                <c:ptCount val="7"/>
                <c:pt idx="0">
                  <c:v>29.487</c:v>
                </c:pt>
                <c:pt idx="1">
                  <c:v>30.444</c:v>
                </c:pt>
                <c:pt idx="2">
                  <c:v>31.641</c:v>
                </c:pt>
                <c:pt idx="3">
                  <c:v>32.935</c:v>
                </c:pt>
                <c:pt idx="4">
                  <c:v>34.172</c:v>
                </c:pt>
                <c:pt idx="5">
                  <c:v>35.193</c:v>
                </c:pt>
                <c:pt idx="6">
                  <c:v>36.054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Tamworth!$AG$3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Tamworth!$AE$4:$AE$10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Tamworth!$AG$4:$AG$10</c:f>
              <c:numCache>
                <c:formatCode>General</c:formatCode>
                <c:ptCount val="7"/>
                <c:pt idx="2" formatCode="0.0">
                  <c:v>31.646</c:v>
                </c:pt>
                <c:pt idx="3" formatCode="0.0">
                  <c:v>32.932</c:v>
                </c:pt>
                <c:pt idx="4" formatCode="0.0">
                  <c:v>34.129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Tamworth!$AH$3</c:f>
              <c:strCache>
                <c:ptCount val="1"/>
                <c:pt idx="0">
                  <c:v>ONS/PBA 2012</c:v>
                </c:pt>
              </c:strCache>
            </c:strRef>
          </c:tx>
          <c:marker>
            <c:symbol val="none"/>
          </c:marker>
          <c:cat>
            <c:numRef>
              <c:f>Tamworth!$AE$4:$AE$10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Tamworth!$AH$4:$AH$10</c:f>
              <c:numCache>
                <c:formatCode>0.000</c:formatCode>
                <c:ptCount val="7"/>
                <c:pt idx="2" formatCode="0.0">
                  <c:v>31.63887972326242</c:v>
                </c:pt>
                <c:pt idx="3" formatCode="0.0">
                  <c:v>32.68708873511957</c:v>
                </c:pt>
                <c:pt idx="4" formatCode="0.0">
                  <c:v>33.73523062859712</c:v>
                </c:pt>
                <c:pt idx="5" formatCode="0.0">
                  <c:v>34.79507738151064</c:v>
                </c:pt>
                <c:pt idx="6" formatCode="0.0">
                  <c:v>35.71850740022047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Tamworth!$AI$3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Tamworth!$AE$4:$AE$10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Tamworth!$AI$4:$AI$10</c:f>
              <c:numCache>
                <c:formatCode>General</c:formatCode>
                <c:ptCount val="7"/>
                <c:pt idx="2" formatCode="0.0">
                  <c:v>31.63887972326242</c:v>
                </c:pt>
                <c:pt idx="3" formatCode="0.0">
                  <c:v>32.5956977266018</c:v>
                </c:pt>
                <c:pt idx="4" formatCode="0.0">
                  <c:v>33.36769186781189</c:v>
                </c:pt>
                <c:pt idx="5" formatCode="0.0">
                  <c:v>34.12962670928703</c:v>
                </c:pt>
                <c:pt idx="6" formatCode="0.0">
                  <c:v>34.79248971368493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Tamworth!$AJ$3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Tamworth!$AE$4:$AE$10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Tamworth!$AJ$4:$AJ$10</c:f>
              <c:numCache>
                <c:formatCode>General</c:formatCode>
                <c:ptCount val="7"/>
                <c:pt idx="2" formatCode="0.0">
                  <c:v>31.63887972326242</c:v>
                </c:pt>
                <c:pt idx="3" formatCode="0.0">
                  <c:v>32.36994766911079</c:v>
                </c:pt>
                <c:pt idx="4" formatCode="0.0">
                  <c:v>32.9033661437453</c:v>
                </c:pt>
                <c:pt idx="5" formatCode="0.0">
                  <c:v>33.43429872971299</c:v>
                </c:pt>
                <c:pt idx="6" formatCode="0.0">
                  <c:v>33.86362035864686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949608"/>
        <c:axId val="2121952728"/>
      </c:lineChart>
      <c:catAx>
        <c:axId val="2121949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1952728"/>
        <c:crosses val="autoZero"/>
        <c:auto val="1"/>
        <c:lblAlgn val="ctr"/>
        <c:lblOffset val="100"/>
        <c:noMultiLvlLbl val="0"/>
      </c:catAx>
      <c:valAx>
        <c:axId val="2121952728"/>
        <c:scaling>
          <c:orientation val="minMax"/>
          <c:min val="25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21949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Tamworth!$AM$3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Tamworth!$AL$4:$AL$10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Tamworth!$AM$4:$AM$10</c:f>
              <c:numCache>
                <c:formatCode>0.000</c:formatCode>
                <c:ptCount val="7"/>
                <c:pt idx="0">
                  <c:v>2.518838810323193</c:v>
                </c:pt>
                <c:pt idx="1">
                  <c:v>2.448134279332545</c:v>
                </c:pt>
                <c:pt idx="2">
                  <c:v>2.38516481779969</c:v>
                </c:pt>
                <c:pt idx="3">
                  <c:v>2.328070441779262</c:v>
                </c:pt>
                <c:pt idx="4">
                  <c:v>2.284706777478637</c:v>
                </c:pt>
                <c:pt idx="5">
                  <c:v>2.252635467280425</c:v>
                </c:pt>
                <c:pt idx="6">
                  <c:v>2.224857158706385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Tamworth!$AN$3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Tamworth!$AL$4:$AL$10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Tamworth!$AN$4:$AN$10</c:f>
              <c:numCache>
                <c:formatCode>0.000</c:formatCode>
                <c:ptCount val="7"/>
                <c:pt idx="2">
                  <c:v>2.417841117360804</c:v>
                </c:pt>
                <c:pt idx="3">
                  <c:v>2.400006073120369</c:v>
                </c:pt>
                <c:pt idx="4">
                  <c:v>2.385420024026488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Tamworth!$AO$3</c:f>
              <c:strCache>
                <c:ptCount val="1"/>
                <c:pt idx="0">
                  <c:v>ONS/PBA 2012</c:v>
                </c:pt>
              </c:strCache>
            </c:strRef>
          </c:tx>
          <c:marker>
            <c:symbol val="none"/>
          </c:marker>
          <c:cat>
            <c:numRef>
              <c:f>Tamworth!$AL$4:$AL$10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Tamworth!$AO$4:$AO$10</c:f>
              <c:numCache>
                <c:formatCode>0.000</c:formatCode>
                <c:ptCount val="7"/>
                <c:pt idx="2">
                  <c:v>2.418299770703563</c:v>
                </c:pt>
                <c:pt idx="3">
                  <c:v>2.385111264343915</c:v>
                </c:pt>
                <c:pt idx="4">
                  <c:v>2.358019876002316</c:v>
                </c:pt>
                <c:pt idx="5">
                  <c:v>2.322557557443752</c:v>
                </c:pt>
                <c:pt idx="6">
                  <c:v>2.289148810993702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Tamworth!$AP$3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Tamworth!$AL$4:$AL$10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Tamworth!$AP$4:$AP$10</c:f>
              <c:numCache>
                <c:formatCode>0.000</c:formatCode>
                <c:ptCount val="7"/>
                <c:pt idx="2">
                  <c:v>2.418299770703563</c:v>
                </c:pt>
                <c:pt idx="3">
                  <c:v>2.388447558386243</c:v>
                </c:pt>
                <c:pt idx="4">
                  <c:v>2.368888881105725</c:v>
                </c:pt>
                <c:pt idx="5">
                  <c:v>2.336983386301315</c:v>
                </c:pt>
                <c:pt idx="6">
                  <c:v>2.29915694769959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Tamworth!$AQ$3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Tamworth!$AL$4:$AL$10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Tamworth!$AQ$4:$AQ$10</c:f>
              <c:numCache>
                <c:formatCode>General</c:formatCode>
                <c:ptCount val="7"/>
                <c:pt idx="2" formatCode="0.000">
                  <c:v>2.418299770703563</c:v>
                </c:pt>
                <c:pt idx="3" formatCode="0.000">
                  <c:v>2.392748539087657</c:v>
                </c:pt>
                <c:pt idx="4" formatCode="0.000">
                  <c:v>2.379281494463913</c:v>
                </c:pt>
                <c:pt idx="5" formatCode="0.000">
                  <c:v>2.353249598109666</c:v>
                </c:pt>
                <c:pt idx="6" formatCode="0.000">
                  <c:v>2.321066295238325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713784"/>
        <c:axId val="2119716904"/>
      </c:lineChart>
      <c:catAx>
        <c:axId val="2119713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9716904"/>
        <c:crosses val="autoZero"/>
        <c:auto val="1"/>
        <c:lblAlgn val="ctr"/>
        <c:lblOffset val="100"/>
        <c:noMultiLvlLbl val="0"/>
      </c:catAx>
      <c:valAx>
        <c:axId val="211971690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119713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0857392825897"/>
          <c:y val="0.0375116652085156"/>
          <c:w val="0.599983158355206"/>
          <c:h val="0.832619568387285"/>
        </c:manualLayout>
      </c:layout>
      <c:lineChart>
        <c:grouping val="standard"/>
        <c:varyColors val="0"/>
        <c:ser>
          <c:idx val="0"/>
          <c:order val="0"/>
          <c:tx>
            <c:strRef>
              <c:f>Tamworth!$BA$4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Tamworth!$AZ$5:$AZ$9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Tamworth!$BA$5:$BA$9</c:f>
              <c:numCache>
                <c:formatCode>0.0</c:formatCode>
                <c:ptCount val="5"/>
                <c:pt idx="0">
                  <c:v>40.61438149204856</c:v>
                </c:pt>
                <c:pt idx="1">
                  <c:v>40.60551488338314</c:v>
                </c:pt>
                <c:pt idx="2">
                  <c:v>40.10232651477934</c:v>
                </c:pt>
                <c:pt idx="3">
                  <c:v>39.88526350953551</c:v>
                </c:pt>
                <c:pt idx="4">
                  <c:v>39.82277937571668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Tamworth!$BB$4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Tamworth!$AZ$5:$AZ$9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Tamworth!$BB$5:$BB$9</c:f>
              <c:numCache>
                <c:formatCode>0.0</c:formatCode>
                <c:ptCount val="5"/>
                <c:pt idx="0">
                  <c:v>41.19383732990994</c:v>
                </c:pt>
                <c:pt idx="1">
                  <c:v>41.47450358056236</c:v>
                </c:pt>
                <c:pt idx="2">
                  <c:v>41.58025099854785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Tamworth!$BC$4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Tamworth!$AZ$5:$AZ$9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Tamworth!$BC$5:$BC$9</c:f>
              <c:numCache>
                <c:formatCode>0.0</c:formatCode>
                <c:ptCount val="5"/>
                <c:pt idx="0">
                  <c:v>41.19383732990994</c:v>
                </c:pt>
                <c:pt idx="1">
                  <c:v>40.88643235846176</c:v>
                </c:pt>
                <c:pt idx="2">
                  <c:v>40.23359200499957</c:v>
                </c:pt>
                <c:pt idx="3">
                  <c:v>39.73968435769776</c:v>
                </c:pt>
                <c:pt idx="4">
                  <c:v>39.06944479843759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Tamworth!$BD$4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Tamworth!$AZ$5:$AZ$9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Tamworth!$BD$5:$BD$9</c:f>
              <c:numCache>
                <c:formatCode>0.0</c:formatCode>
                <c:ptCount val="5"/>
                <c:pt idx="0">
                  <c:v>41.19383732990994</c:v>
                </c:pt>
                <c:pt idx="1">
                  <c:v>40.86734672839491</c:v>
                </c:pt>
                <c:pt idx="2">
                  <c:v>40.18682851270869</c:v>
                </c:pt>
                <c:pt idx="3">
                  <c:v>39.67629947045977</c:v>
                </c:pt>
                <c:pt idx="4">
                  <c:v>39.0077494535216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548824"/>
        <c:axId val="2073523032"/>
      </c:lineChart>
      <c:catAx>
        <c:axId val="2073548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3523032"/>
        <c:crosses val="autoZero"/>
        <c:auto val="1"/>
        <c:lblAlgn val="ctr"/>
        <c:lblOffset val="100"/>
        <c:noMultiLvlLbl val="0"/>
      </c:catAx>
      <c:valAx>
        <c:axId val="20735230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73548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'Wyre Forest'!$AM$3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'Wyre Forest'!$AL$4:$AL$10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'Wyre Forest'!$AM$4:$AM$10</c:f>
              <c:numCache>
                <c:formatCode>0.000</c:formatCode>
                <c:ptCount val="7"/>
                <c:pt idx="0">
                  <c:v>2.36728173374613</c:v>
                </c:pt>
                <c:pt idx="1">
                  <c:v>2.300672774119668</c:v>
                </c:pt>
                <c:pt idx="2">
                  <c:v>2.252077370510571</c:v>
                </c:pt>
                <c:pt idx="3">
                  <c:v>2.198588799147954</c:v>
                </c:pt>
                <c:pt idx="4">
                  <c:v>2.153349992524722</c:v>
                </c:pt>
                <c:pt idx="5">
                  <c:v>2.114242036111226</c:v>
                </c:pt>
                <c:pt idx="6">
                  <c:v>2.083814854335702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'Wyre Forest'!$AN$3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'Wyre Forest'!$AL$4:$AL$10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'Wyre Forest'!$AN$4:$AN$10</c:f>
              <c:numCache>
                <c:formatCode>0.000</c:formatCode>
                <c:ptCount val="7"/>
                <c:pt idx="2">
                  <c:v>2.255563047875927</c:v>
                </c:pt>
                <c:pt idx="3">
                  <c:v>2.225887180412139</c:v>
                </c:pt>
                <c:pt idx="4">
                  <c:v>2.197438984349349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'Wyre Forest'!$AO$3</c:f>
              <c:strCache>
                <c:ptCount val="1"/>
                <c:pt idx="0">
                  <c:v>ONS/PBA 2012</c:v>
                </c:pt>
              </c:strCache>
            </c:strRef>
          </c:tx>
          <c:marker>
            <c:symbol val="none"/>
          </c:marker>
          <c:cat>
            <c:numRef>
              <c:f>'Wyre Forest'!$AL$4:$AL$10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'Wyre Forest'!$AO$4:$AO$10</c:f>
              <c:numCache>
                <c:formatCode>General</c:formatCode>
                <c:ptCount val="7"/>
                <c:pt idx="2" formatCode="0.000">
                  <c:v>2.255799443532256</c:v>
                </c:pt>
                <c:pt idx="3" formatCode="0.000">
                  <c:v>2.224081417475247</c:v>
                </c:pt>
                <c:pt idx="4" formatCode="0.000">
                  <c:v>2.192073072791731</c:v>
                </c:pt>
                <c:pt idx="5" formatCode="0.000">
                  <c:v>2.153170175311386</c:v>
                </c:pt>
                <c:pt idx="6" formatCode="0.000">
                  <c:v>2.120447339464383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'Wyre Forest'!$AP$3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'Wyre Forest'!$AL$4:$AL$10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'Wyre Forest'!$AP$4:$AP$10</c:f>
              <c:numCache>
                <c:formatCode>0.000</c:formatCode>
                <c:ptCount val="7"/>
                <c:pt idx="2">
                  <c:v>2.255799443532256</c:v>
                </c:pt>
                <c:pt idx="3">
                  <c:v>2.229717386757091</c:v>
                </c:pt>
                <c:pt idx="4">
                  <c:v>2.205160491430878</c:v>
                </c:pt>
                <c:pt idx="5">
                  <c:v>2.17143907445867</c:v>
                </c:pt>
                <c:pt idx="6">
                  <c:v>2.139162732311029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'Wyre Forest'!$AQ$3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'Wyre Forest'!$AL$4:$AL$10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'Wyre Forest'!$AQ$4:$AQ$10</c:f>
              <c:numCache>
                <c:formatCode>General</c:formatCode>
                <c:ptCount val="7"/>
                <c:pt idx="2" formatCode="0.000">
                  <c:v>2.255799443532256</c:v>
                </c:pt>
                <c:pt idx="3" formatCode="0.000">
                  <c:v>2.236777691541226</c:v>
                </c:pt>
                <c:pt idx="4" formatCode="0.000">
                  <c:v>2.220424076586013</c:v>
                </c:pt>
                <c:pt idx="5" formatCode="0.000">
                  <c:v>2.195143121854557</c:v>
                </c:pt>
                <c:pt idx="6" formatCode="0.000">
                  <c:v>2.170720703098312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184264"/>
        <c:axId val="2119187384"/>
      </c:lineChart>
      <c:catAx>
        <c:axId val="2119184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9187384"/>
        <c:crosses val="autoZero"/>
        <c:auto val="1"/>
        <c:lblAlgn val="ctr"/>
        <c:lblOffset val="100"/>
        <c:noMultiLvlLbl val="0"/>
      </c:catAx>
      <c:valAx>
        <c:axId val="2119187384"/>
        <c:scaling>
          <c:orientation val="minMax"/>
          <c:min val="2.0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119184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Birmingham!$BA$4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Birmingham!$AZ$5:$AZ$9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Birmingham!$BA$5:$BA$9</c:f>
              <c:numCache>
                <c:formatCode>0.0</c:formatCode>
                <c:ptCount val="5"/>
                <c:pt idx="0">
                  <c:v>477.3642585225921</c:v>
                </c:pt>
                <c:pt idx="1">
                  <c:v>490.9517535640128</c:v>
                </c:pt>
                <c:pt idx="2">
                  <c:v>514.5477569792258</c:v>
                </c:pt>
                <c:pt idx="3">
                  <c:v>528.5967558174045</c:v>
                </c:pt>
                <c:pt idx="4">
                  <c:v>544.0608967700566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Birmingham!$BB$4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Birmingham!$AZ$5:$AZ$9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Birmingham!$BB$5:$BB$9</c:f>
              <c:numCache>
                <c:formatCode>0.0</c:formatCode>
                <c:ptCount val="5"/>
                <c:pt idx="0">
                  <c:v>488.6620256727284</c:v>
                </c:pt>
                <c:pt idx="1">
                  <c:v>511.9839403263896</c:v>
                </c:pt>
                <c:pt idx="2">
                  <c:v>530.322227087853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Birmingham!$BC$4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Birmingham!$AZ$5:$AZ$9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Birmingham!$BC$5:$BC$9</c:f>
              <c:numCache>
                <c:formatCode>0.0</c:formatCode>
                <c:ptCount val="5"/>
                <c:pt idx="0">
                  <c:v>488.6620256727284</c:v>
                </c:pt>
                <c:pt idx="1">
                  <c:v>520.8484248200729</c:v>
                </c:pt>
                <c:pt idx="2">
                  <c:v>552.1298903704318</c:v>
                </c:pt>
                <c:pt idx="3">
                  <c:v>584.0272931272756</c:v>
                </c:pt>
                <c:pt idx="4">
                  <c:v>615.487399098141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Birmingham!$BD$4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Birmingham!$AZ$5:$AZ$9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Birmingham!$BD$5:$BD$9</c:f>
              <c:numCache>
                <c:formatCode>0.0</c:formatCode>
                <c:ptCount val="5"/>
                <c:pt idx="0">
                  <c:v>488.6620256727284</c:v>
                </c:pt>
                <c:pt idx="1">
                  <c:v>520.5564646813571</c:v>
                </c:pt>
                <c:pt idx="2">
                  <c:v>550.9948080334366</c:v>
                </c:pt>
                <c:pt idx="3">
                  <c:v>581.5164289280113</c:v>
                </c:pt>
                <c:pt idx="4">
                  <c:v>612.0833293892521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530872"/>
        <c:axId val="2131534056"/>
      </c:lineChart>
      <c:catAx>
        <c:axId val="2131530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1534056"/>
        <c:crosses val="autoZero"/>
        <c:auto val="1"/>
        <c:lblAlgn val="ctr"/>
        <c:lblOffset val="100"/>
        <c:noMultiLvlLbl val="0"/>
      </c:catAx>
      <c:valAx>
        <c:axId val="2131534056"/>
        <c:scaling>
          <c:orientation val="minMax"/>
          <c:min val="45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1530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'Wyre Forest'!$AF$3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'Wyre Forest'!$AE$4:$AE$10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'Wyre Forest'!$AF$4:$AF$10</c:f>
              <c:numCache>
                <c:formatCode>0.0</c:formatCode>
                <c:ptCount val="7"/>
                <c:pt idx="0">
                  <c:v>40.375</c:v>
                </c:pt>
                <c:pt idx="1">
                  <c:v>41.916</c:v>
                </c:pt>
                <c:pt idx="2">
                  <c:v>43.324</c:v>
                </c:pt>
                <c:pt idx="3">
                  <c:v>45.068</c:v>
                </c:pt>
                <c:pt idx="4">
                  <c:v>46.821</c:v>
                </c:pt>
                <c:pt idx="5">
                  <c:v>48.406</c:v>
                </c:pt>
                <c:pt idx="6">
                  <c:v>49.669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'Wyre Forest'!$AG$3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'Wyre Forest'!$AE$4:$AE$10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'Wyre Forest'!$AG$4:$AG$10</c:f>
              <c:numCache>
                <c:formatCode>General</c:formatCode>
                <c:ptCount val="7"/>
                <c:pt idx="2" formatCode="0.0">
                  <c:v>43.007</c:v>
                </c:pt>
                <c:pt idx="3" formatCode="0.0">
                  <c:v>44.354</c:v>
                </c:pt>
                <c:pt idx="4" formatCode="0.0">
                  <c:v>45.685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'Wyre Forest'!$AH$3</c:f>
              <c:strCache>
                <c:ptCount val="1"/>
                <c:pt idx="0">
                  <c:v>ONS/PBA 2012</c:v>
                </c:pt>
              </c:strCache>
            </c:strRef>
          </c:tx>
          <c:marker>
            <c:symbol val="none"/>
          </c:marker>
          <c:cat>
            <c:numRef>
              <c:f>'Wyre Forest'!$AE$4:$AE$10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'Wyre Forest'!$AH$4:$AH$10</c:f>
              <c:numCache>
                <c:formatCode>General</c:formatCode>
                <c:ptCount val="7"/>
                <c:pt idx="2" formatCode="0.0">
                  <c:v>43.00468936317945</c:v>
                </c:pt>
                <c:pt idx="3" formatCode="0.0">
                  <c:v>43.85269377908016</c:v>
                </c:pt>
                <c:pt idx="4" formatCode="0.0">
                  <c:v>44.90497663584484</c:v>
                </c:pt>
                <c:pt idx="5" formatCode="0.0">
                  <c:v>45.96963974880011</c:v>
                </c:pt>
                <c:pt idx="6" formatCode="0.0">
                  <c:v>46.88790352987558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'Wyre Forest'!$AI$3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'Wyre Forest'!$AE$4:$AE$10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'Wyre Forest'!$AI$4:$AI$10</c:f>
              <c:numCache>
                <c:formatCode>General</c:formatCode>
                <c:ptCount val="7"/>
                <c:pt idx="2" formatCode="0.0">
                  <c:v>43.00468936317945</c:v>
                </c:pt>
                <c:pt idx="3" formatCode="0.0">
                  <c:v>43.55768584952195</c:v>
                </c:pt>
                <c:pt idx="4" formatCode="0.0">
                  <c:v>43.98683261256127</c:v>
                </c:pt>
                <c:pt idx="5" formatCode="0.0">
                  <c:v>44.32395645300748</c:v>
                </c:pt>
                <c:pt idx="6" formatCode="0.0">
                  <c:v>44.50337812867472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'Wyre Forest'!$AJ$3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'Wyre Forest'!$AE$4:$AE$10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'Wyre Forest'!$AJ$4:$AJ$10</c:f>
              <c:numCache>
                <c:formatCode>General</c:formatCode>
                <c:ptCount val="7"/>
                <c:pt idx="2" formatCode="0.0">
                  <c:v>43.00468936317945</c:v>
                </c:pt>
                <c:pt idx="3" formatCode="0.0">
                  <c:v>43.5487389191662</c:v>
                </c:pt>
                <c:pt idx="4" formatCode="0.0">
                  <c:v>44.01827320047901</c:v>
                </c:pt>
                <c:pt idx="5" formatCode="0.0">
                  <c:v>44.4177752385681</c:v>
                </c:pt>
                <c:pt idx="6" formatCode="0.0">
                  <c:v>44.6742440148661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228072"/>
        <c:axId val="2119231192"/>
      </c:lineChart>
      <c:catAx>
        <c:axId val="2119228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9231192"/>
        <c:crosses val="autoZero"/>
        <c:auto val="1"/>
        <c:lblAlgn val="ctr"/>
        <c:lblOffset val="100"/>
        <c:noMultiLvlLbl val="0"/>
      </c:catAx>
      <c:valAx>
        <c:axId val="2119231192"/>
        <c:scaling>
          <c:orientation val="minMax"/>
          <c:min val="4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19228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'Wyre Forest'!$B$3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'Wyre Forest'!$A$4:$A$34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'Wyre Forest'!$B$4:$B$34</c:f>
              <c:numCache>
                <c:formatCode>#,##0.0</c:formatCode>
                <c:ptCount val="31"/>
                <c:pt idx="0">
                  <c:v>96.929</c:v>
                </c:pt>
                <c:pt idx="1">
                  <c:v>96.83</c:v>
                </c:pt>
                <c:pt idx="2">
                  <c:v>97.149</c:v>
                </c:pt>
                <c:pt idx="3">
                  <c:v>97.223</c:v>
                </c:pt>
                <c:pt idx="4">
                  <c:v>97.585</c:v>
                </c:pt>
                <c:pt idx="5">
                  <c:v>97.666</c:v>
                </c:pt>
                <c:pt idx="6">
                  <c:v>98.017</c:v>
                </c:pt>
                <c:pt idx="7">
                  <c:v>98.143</c:v>
                </c:pt>
                <c:pt idx="8">
                  <c:v>97.993</c:v>
                </c:pt>
                <c:pt idx="9">
                  <c:v>97.943</c:v>
                </c:pt>
                <c:pt idx="10">
                  <c:v>98.048</c:v>
                </c:pt>
                <c:pt idx="11">
                  <c:v>98.074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'Wyre Forest'!$C$3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'Wyre Forest'!$A$4:$A$34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'Wyre Forest'!$C$4:$C$34</c:f>
              <c:numCache>
                <c:formatCode>#,##0.0</c:formatCode>
                <c:ptCount val="31"/>
                <c:pt idx="7">
                  <c:v>98.3</c:v>
                </c:pt>
                <c:pt idx="8">
                  <c:v>98.5</c:v>
                </c:pt>
                <c:pt idx="9">
                  <c:v>98.7</c:v>
                </c:pt>
                <c:pt idx="10">
                  <c:v>99.0</c:v>
                </c:pt>
                <c:pt idx="11">
                  <c:v>99.3</c:v>
                </c:pt>
                <c:pt idx="12">
                  <c:v>99.6</c:v>
                </c:pt>
                <c:pt idx="13">
                  <c:v>99.9</c:v>
                </c:pt>
                <c:pt idx="14">
                  <c:v>100.3</c:v>
                </c:pt>
                <c:pt idx="15">
                  <c:v>100.6</c:v>
                </c:pt>
                <c:pt idx="16">
                  <c:v>101.0</c:v>
                </c:pt>
                <c:pt idx="17">
                  <c:v>101.3</c:v>
                </c:pt>
                <c:pt idx="18">
                  <c:v>101.7</c:v>
                </c:pt>
                <c:pt idx="19">
                  <c:v>102.1</c:v>
                </c:pt>
                <c:pt idx="20">
                  <c:v>102.5</c:v>
                </c:pt>
                <c:pt idx="21">
                  <c:v>102.8</c:v>
                </c:pt>
                <c:pt idx="22">
                  <c:v>103.2</c:v>
                </c:pt>
                <c:pt idx="23">
                  <c:v>103.6</c:v>
                </c:pt>
                <c:pt idx="24">
                  <c:v>103.9</c:v>
                </c:pt>
                <c:pt idx="25">
                  <c:v>104.2</c:v>
                </c:pt>
                <c:pt idx="26">
                  <c:v>104.5</c:v>
                </c:pt>
                <c:pt idx="27">
                  <c:v>104.8</c:v>
                </c:pt>
                <c:pt idx="28">
                  <c:v>105.1</c:v>
                </c:pt>
                <c:pt idx="29">
                  <c:v>105.3</c:v>
                </c:pt>
                <c:pt idx="30">
                  <c:v>105.6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'Wyre Forest'!#REF!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'Wyre Forest'!$A$4:$A$34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'Wyre Forest'!#REF!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'Wyre Forest'!$D$3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'Wyre Forest'!$A$4:$A$34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'Wyre Forest'!$D$4:$D$34</c:f>
              <c:numCache>
                <c:formatCode>#,##0.0</c:formatCode>
                <c:ptCount val="31"/>
                <c:pt idx="10">
                  <c:v>98.048</c:v>
                </c:pt>
                <c:pt idx="11">
                  <c:v>98.38057295824504</c:v>
                </c:pt>
                <c:pt idx="12">
                  <c:v>98.74522947938986</c:v>
                </c:pt>
                <c:pt idx="13">
                  <c:v>99.11823217224806</c:v>
                </c:pt>
                <c:pt idx="14">
                  <c:v>99.47809283118717</c:v>
                </c:pt>
                <c:pt idx="15">
                  <c:v>99.83082107778958</c:v>
                </c:pt>
                <c:pt idx="16">
                  <c:v>100.1775842698004</c:v>
                </c:pt>
                <c:pt idx="17">
                  <c:v>100.5281754813994</c:v>
                </c:pt>
                <c:pt idx="18">
                  <c:v>100.8806605908475</c:v>
                </c:pt>
                <c:pt idx="19">
                  <c:v>101.2403820310553</c:v>
                </c:pt>
                <c:pt idx="20">
                  <c:v>101.5953022831381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'Wyre Forest'!$E$3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'Wyre Forest'!$A$4:$A$34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'Wyre Forest'!$E$4:$E$34</c:f>
              <c:numCache>
                <c:formatCode>#,##0.0</c:formatCode>
                <c:ptCount val="31"/>
                <c:pt idx="11">
                  <c:v>98.1</c:v>
                </c:pt>
                <c:pt idx="12">
                  <c:v>98.1</c:v>
                </c:pt>
                <c:pt idx="13">
                  <c:v>98.3</c:v>
                </c:pt>
                <c:pt idx="14">
                  <c:v>98.4</c:v>
                </c:pt>
                <c:pt idx="15">
                  <c:v>98.6</c:v>
                </c:pt>
                <c:pt idx="16">
                  <c:v>98.8</c:v>
                </c:pt>
                <c:pt idx="17">
                  <c:v>99.0</c:v>
                </c:pt>
                <c:pt idx="18">
                  <c:v>99.2</c:v>
                </c:pt>
                <c:pt idx="19">
                  <c:v>99.4</c:v>
                </c:pt>
                <c:pt idx="20">
                  <c:v>99.6</c:v>
                </c:pt>
                <c:pt idx="21">
                  <c:v>99.8</c:v>
                </c:pt>
                <c:pt idx="22">
                  <c:v>100.0</c:v>
                </c:pt>
                <c:pt idx="23">
                  <c:v>100.2</c:v>
                </c:pt>
                <c:pt idx="24">
                  <c:v>100.4</c:v>
                </c:pt>
                <c:pt idx="25">
                  <c:v>100.5</c:v>
                </c:pt>
                <c:pt idx="26">
                  <c:v>100.7</c:v>
                </c:pt>
                <c:pt idx="27">
                  <c:v>100.8</c:v>
                </c:pt>
                <c:pt idx="28">
                  <c:v>100.9</c:v>
                </c:pt>
                <c:pt idx="29">
                  <c:v>101.1</c:v>
                </c:pt>
                <c:pt idx="30">
                  <c:v>101.2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'Wyre Forest'!$F$3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'Wyre Forest'!$A$4:$A$34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'Wyre Forest'!$F$4:$F$34</c:f>
              <c:numCache>
                <c:formatCode>#,##0.0</c:formatCode>
                <c:ptCount val="31"/>
                <c:pt idx="11">
                  <c:v>98.074</c:v>
                </c:pt>
                <c:pt idx="12">
                  <c:v>98.1288053341308</c:v>
                </c:pt>
                <c:pt idx="13">
                  <c:v>98.17908771709401</c:v>
                </c:pt>
                <c:pt idx="14">
                  <c:v>98.20810244095025</c:v>
                </c:pt>
                <c:pt idx="15">
                  <c:v>98.21223401506061</c:v>
                </c:pt>
                <c:pt idx="16">
                  <c:v>98.20909091987135</c:v>
                </c:pt>
                <c:pt idx="17">
                  <c:v>98.20790794710732</c:v>
                </c:pt>
                <c:pt idx="18">
                  <c:v>98.20191142405076</c:v>
                </c:pt>
                <c:pt idx="19">
                  <c:v>98.19814949410883</c:v>
                </c:pt>
                <c:pt idx="20">
                  <c:v>98.18568880459678</c:v>
                </c:pt>
                <c:pt idx="21">
                  <c:v>98.14794394297507</c:v>
                </c:pt>
                <c:pt idx="22">
                  <c:v>98.09473212124603</c:v>
                </c:pt>
                <c:pt idx="23">
                  <c:v>98.02338999648323</c:v>
                </c:pt>
                <c:pt idx="24">
                  <c:v>97.93192544241132</c:v>
                </c:pt>
                <c:pt idx="25">
                  <c:v>97.80823404100085</c:v>
                </c:pt>
                <c:pt idx="26">
                  <c:v>97.67350611004002</c:v>
                </c:pt>
                <c:pt idx="27">
                  <c:v>97.52789710194962</c:v>
                </c:pt>
                <c:pt idx="28">
                  <c:v>97.36190299735773</c:v>
                </c:pt>
                <c:pt idx="29">
                  <c:v>97.17717857773273</c:v>
                </c:pt>
                <c:pt idx="30">
                  <c:v>96.98455553774888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'Wyre Forest'!$G$3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'Wyre Forest'!$A$4:$A$34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'Wyre Forest'!$G$4:$G$34</c:f>
              <c:numCache>
                <c:formatCode>General</c:formatCode>
                <c:ptCount val="31"/>
                <c:pt idx="11" formatCode="#,##0.0">
                  <c:v>98.074</c:v>
                </c:pt>
                <c:pt idx="12" formatCode="#,##0.0">
                  <c:v>98.17986669656275</c:v>
                </c:pt>
                <c:pt idx="13" formatCode="#,##0.0">
                  <c:v>98.29690372672178</c:v>
                </c:pt>
                <c:pt idx="14" formatCode="#,##0.0">
                  <c:v>98.39867803227504</c:v>
                </c:pt>
                <c:pt idx="15" formatCode="#,##0.0">
                  <c:v>98.4812128642089</c:v>
                </c:pt>
                <c:pt idx="16" formatCode="#,##0.0">
                  <c:v>98.55876542832583</c:v>
                </c:pt>
                <c:pt idx="17" formatCode="#,##0.0">
                  <c:v>98.6376564753991</c:v>
                </c:pt>
                <c:pt idx="18" formatCode="#,##0.0">
                  <c:v>98.7184089428721</c:v>
                </c:pt>
                <c:pt idx="19" formatCode="#,##0.0">
                  <c:v>98.80702402477245</c:v>
                </c:pt>
                <c:pt idx="20" formatCode="#,##0.0">
                  <c:v>98.88704586246067</c:v>
                </c:pt>
                <c:pt idx="21" formatCode="#,##0.0">
                  <c:v>98.9430147776079</c:v>
                </c:pt>
                <c:pt idx="22" formatCode="#,##0.0">
                  <c:v>98.9889336721298</c:v>
                </c:pt>
                <c:pt idx="23" formatCode="#,##0.0">
                  <c:v>99.01763246094924</c:v>
                </c:pt>
                <c:pt idx="24" formatCode="#,##0.0">
                  <c:v>99.02797345029301</c:v>
                </c:pt>
                <c:pt idx="25" formatCode="#,##0.0">
                  <c:v>99.00279374515258</c:v>
                </c:pt>
                <c:pt idx="26" formatCode="#,##0.0">
                  <c:v>98.9699840473027</c:v>
                </c:pt>
                <c:pt idx="27" formatCode="#,##0.0">
                  <c:v>98.92216866728037</c:v>
                </c:pt>
                <c:pt idx="28" formatCode="#,##0.0">
                  <c:v>98.85317643068126</c:v>
                </c:pt>
                <c:pt idx="29" formatCode="#,##0.0">
                  <c:v>98.76581173668187</c:v>
                </c:pt>
                <c:pt idx="30" formatCode="#,##0.0">
                  <c:v>98.67339415455602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282520"/>
        <c:axId val="2119285464"/>
      </c:lineChart>
      <c:catAx>
        <c:axId val="2119282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9285464"/>
        <c:crosses val="autoZero"/>
        <c:auto val="1"/>
        <c:lblAlgn val="ctr"/>
        <c:lblOffset val="100"/>
        <c:noMultiLvlLbl val="0"/>
      </c:catAx>
      <c:valAx>
        <c:axId val="2119285464"/>
        <c:scaling>
          <c:orientation val="minMax"/>
          <c:min val="95.0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119282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'Wyre Forest'!$L$3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'Wyre Forest'!$K$4:$K$33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'Wyre Forest'!$L$4:$L$33</c:f>
              <c:numCache>
                <c:formatCode>0.0</c:formatCode>
                <c:ptCount val="30"/>
                <c:pt idx="0">
                  <c:v>0.022</c:v>
                </c:pt>
                <c:pt idx="1">
                  <c:v>0.337</c:v>
                </c:pt>
                <c:pt idx="2">
                  <c:v>0.147</c:v>
                </c:pt>
                <c:pt idx="3">
                  <c:v>0.418</c:v>
                </c:pt>
                <c:pt idx="4">
                  <c:v>0.06</c:v>
                </c:pt>
                <c:pt idx="5">
                  <c:v>0.302</c:v>
                </c:pt>
                <c:pt idx="6">
                  <c:v>0.028</c:v>
                </c:pt>
                <c:pt idx="7">
                  <c:v>-0.206</c:v>
                </c:pt>
                <c:pt idx="8">
                  <c:v>-0.089</c:v>
                </c:pt>
                <c:pt idx="9">
                  <c:v>0.026</c:v>
                </c:pt>
                <c:pt idx="10">
                  <c:v>-0.021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'Wyre Forest'!$M$3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'Wyre Forest'!$K$4:$K$33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'Wyre Forest'!$M$4:$M$33</c:f>
              <c:numCache>
                <c:formatCode>0.0</c:formatCode>
                <c:ptCount val="30"/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'Wyre Forest'!#REF!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'Wyre Forest'!$K$4:$K$33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'Wyre Forest'!#REF!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'Wyre Forest'!$N$3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'Wyre Forest'!$K$4:$K$33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'Wyre Forest'!$N$4:$N$33</c:f>
              <c:numCache>
                <c:formatCode>0.0</c:formatCode>
                <c:ptCount val="30"/>
                <c:pt idx="10">
                  <c:v>0.196417486222383</c:v>
                </c:pt>
                <c:pt idx="11">
                  <c:v>0.227759736838847</c:v>
                </c:pt>
                <c:pt idx="12">
                  <c:v>0.255224641130213</c:v>
                </c:pt>
                <c:pt idx="13">
                  <c:v>0.268518697304449</c:v>
                </c:pt>
                <c:pt idx="14">
                  <c:v>0.275023664514434</c:v>
                </c:pt>
                <c:pt idx="15">
                  <c:v>0.289399435456379</c:v>
                </c:pt>
                <c:pt idx="16">
                  <c:v>0.313744435419987</c:v>
                </c:pt>
                <c:pt idx="17">
                  <c:v>0.336454473429861</c:v>
                </c:pt>
                <c:pt idx="18">
                  <c:v>0.362921662821716</c:v>
                </c:pt>
                <c:pt idx="19">
                  <c:v>0.376912858705019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'Wyre Forest'!$O$3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'Wyre Forest'!$K$4:$K$33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'Wyre Forest'!$O$4:$O$33</c:f>
              <c:numCache>
                <c:formatCode>0.0</c:formatCode>
                <c:ptCount val="30"/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0.4</c:v>
                </c:pt>
                <c:pt idx="29">
                  <c:v>0.4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'Wyre Forest'!$P$3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'Wyre Forest'!$K$4:$K$33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'Wyre Forest'!$P$4:$P$33</c:f>
              <c:numCache>
                <c:formatCode>0.0</c:formatCode>
                <c:ptCount val="30"/>
                <c:pt idx="11">
                  <c:v>-0.00484686827797873</c:v>
                </c:pt>
                <c:pt idx="12">
                  <c:v>0.00397407176245747</c:v>
                </c:pt>
                <c:pt idx="13">
                  <c:v>0.00364245368872366</c:v>
                </c:pt>
                <c:pt idx="14">
                  <c:v>-0.0237783531906247</c:v>
                </c:pt>
                <c:pt idx="15">
                  <c:v>-0.0201915311557653</c:v>
                </c:pt>
                <c:pt idx="16">
                  <c:v>-0.00973872057474602</c:v>
                </c:pt>
                <c:pt idx="17">
                  <c:v>-0.00152586261500949</c:v>
                </c:pt>
                <c:pt idx="18">
                  <c:v>0.0138839647998958</c:v>
                </c:pt>
                <c:pt idx="19">
                  <c:v>0.0172099183410069</c:v>
                </c:pt>
                <c:pt idx="20">
                  <c:v>0.0295993152814151</c:v>
                </c:pt>
                <c:pt idx="21">
                  <c:v>0.0319041067046837</c:v>
                </c:pt>
                <c:pt idx="22">
                  <c:v>0.0328986713751483</c:v>
                </c:pt>
                <c:pt idx="23">
                  <c:v>0.0317494722034328</c:v>
                </c:pt>
                <c:pt idx="24">
                  <c:v>0.0185456821805419</c:v>
                </c:pt>
                <c:pt idx="25">
                  <c:v>0.021641941215714</c:v>
                </c:pt>
                <c:pt idx="26">
                  <c:v>0.0292024317424043</c:v>
                </c:pt>
                <c:pt idx="27">
                  <c:v>0.0274262113163074</c:v>
                </c:pt>
                <c:pt idx="28">
                  <c:v>0.0252045888140853</c:v>
                </c:pt>
                <c:pt idx="29">
                  <c:v>0.0338012557552145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'Wyre Forest'!$Q$3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'Wyre Forest'!$K$4:$K$33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'Wyre Forest'!$Q$4:$Q$33</c:f>
              <c:numCache>
                <c:formatCode>General</c:formatCode>
                <c:ptCount val="30"/>
                <c:pt idx="11" formatCode="0.0">
                  <c:v>0.045054884490926</c:v>
                </c:pt>
                <c:pt idx="12" formatCode="0.0">
                  <c:v>0.0675962193488314</c:v>
                </c:pt>
                <c:pt idx="13" formatCode="0.0">
                  <c:v>0.0712906472734018</c:v>
                </c:pt>
                <c:pt idx="14" formatCode="0.0">
                  <c:v>0.0475122164211878</c:v>
                </c:pt>
                <c:pt idx="15" formatCode="0.0">
                  <c:v>0.0513834050807262</c:v>
                </c:pt>
                <c:pt idx="16" formatCode="0.0">
                  <c:v>0.0592463684559794</c:v>
                </c:pt>
                <c:pt idx="17" formatCode="0.0">
                  <c:v>0.0723525400216986</c:v>
                </c:pt>
                <c:pt idx="18" formatCode="0.0">
                  <c:v>0.0917424147924914</c:v>
                </c:pt>
                <c:pt idx="19" formatCode="0.0">
                  <c:v>0.0935998740969357</c:v>
                </c:pt>
                <c:pt idx="20" formatCode="0.0">
                  <c:v>0.10596873118659</c:v>
                </c:pt>
                <c:pt idx="21" formatCode="0.0">
                  <c:v>0.112540273136257</c:v>
                </c:pt>
                <c:pt idx="22" formatCode="0.0">
                  <c:v>0.11356127485642</c:v>
                </c:pt>
                <c:pt idx="23" formatCode="0.0">
                  <c:v>0.113463094807098</c:v>
                </c:pt>
                <c:pt idx="24" formatCode="0.0">
                  <c:v>0.0964090943512846</c:v>
                </c:pt>
                <c:pt idx="25" formatCode="0.0">
                  <c:v>0.102298062721704</c:v>
                </c:pt>
                <c:pt idx="26" formatCode="0.0">
                  <c:v>0.105254423790513</c:v>
                </c:pt>
                <c:pt idx="27" formatCode="0.0">
                  <c:v>0.102165308687928</c:v>
                </c:pt>
                <c:pt idx="28" formatCode="0.0">
                  <c:v>0.0996311912108247</c:v>
                </c:pt>
                <c:pt idx="29" formatCode="0.0">
                  <c:v>0.110426057658671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403176"/>
        <c:axId val="2119406120"/>
      </c:lineChart>
      <c:catAx>
        <c:axId val="2119403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9406120"/>
        <c:crosses val="autoZero"/>
        <c:auto val="1"/>
        <c:lblAlgn val="ctr"/>
        <c:lblOffset val="100"/>
        <c:noMultiLvlLbl val="0"/>
      </c:catAx>
      <c:valAx>
        <c:axId val="211940612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19403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'Wyre Forest'!$V$3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'Wyre Forest'!$U$4:$U$33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'Wyre Forest'!$V$4:$V$33</c:f>
              <c:numCache>
                <c:formatCode>0.0</c:formatCode>
                <c:ptCount val="30"/>
                <c:pt idx="0">
                  <c:v>-0.121</c:v>
                </c:pt>
                <c:pt idx="1">
                  <c:v>-0.018</c:v>
                </c:pt>
                <c:pt idx="2">
                  <c:v>-0.073</c:v>
                </c:pt>
                <c:pt idx="3">
                  <c:v>-0.056</c:v>
                </c:pt>
                <c:pt idx="4">
                  <c:v>0.021</c:v>
                </c:pt>
                <c:pt idx="5">
                  <c:v>0.049</c:v>
                </c:pt>
                <c:pt idx="6">
                  <c:v>0.098</c:v>
                </c:pt>
                <c:pt idx="7">
                  <c:v>0.056</c:v>
                </c:pt>
                <c:pt idx="8">
                  <c:v>0.039</c:v>
                </c:pt>
                <c:pt idx="9">
                  <c:v>0.079</c:v>
                </c:pt>
                <c:pt idx="10">
                  <c:v>0.047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'Wyre Forest'!$W$3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'Wyre Forest'!$U$4:$U$33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'Wyre Forest'!$W$4:$W$33</c:f>
              <c:numCache>
                <c:formatCode>0.0</c:formatCode>
                <c:ptCount val="30"/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-0.1</c:v>
                </c:pt>
                <c:pt idx="19">
                  <c:v>-0.1</c:v>
                </c:pt>
                <c:pt idx="20">
                  <c:v>-0.1</c:v>
                </c:pt>
                <c:pt idx="21">
                  <c:v>-0.1</c:v>
                </c:pt>
                <c:pt idx="22">
                  <c:v>-0.1</c:v>
                </c:pt>
                <c:pt idx="23">
                  <c:v>-0.1</c:v>
                </c:pt>
                <c:pt idx="24">
                  <c:v>-0.2</c:v>
                </c:pt>
                <c:pt idx="25">
                  <c:v>-0.2</c:v>
                </c:pt>
                <c:pt idx="26">
                  <c:v>-0.2</c:v>
                </c:pt>
                <c:pt idx="27">
                  <c:v>-0.2</c:v>
                </c:pt>
                <c:pt idx="28">
                  <c:v>-0.3</c:v>
                </c:pt>
                <c:pt idx="29">
                  <c:v>-0.3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'Wyre Forest'!#REF!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'Wyre Forest'!$U$4:$U$33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'Wyre Forest'!#REF!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'Wyre Forest'!$X$3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'Wyre Forest'!$U$4:$U$33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'Wyre Forest'!$X$4:$X$33</c:f>
              <c:numCache>
                <c:formatCode>0.0</c:formatCode>
                <c:ptCount val="30"/>
                <c:pt idx="10">
                  <c:v>0.136345940699424</c:v>
                </c:pt>
                <c:pt idx="11">
                  <c:v>0.13626652635494</c:v>
                </c:pt>
                <c:pt idx="12">
                  <c:v>0.117083288159673</c:v>
                </c:pt>
                <c:pt idx="13">
                  <c:v>0.0904611533017371</c:v>
                </c:pt>
                <c:pt idx="14">
                  <c:v>0.0772864994893289</c:v>
                </c:pt>
                <c:pt idx="15">
                  <c:v>0.0568422463046403</c:v>
                </c:pt>
                <c:pt idx="16">
                  <c:v>0.0361384827993665</c:v>
                </c:pt>
                <c:pt idx="17">
                  <c:v>0.0153489175064613</c:v>
                </c:pt>
                <c:pt idx="18">
                  <c:v>-0.00386870298172124</c:v>
                </c:pt>
                <c:pt idx="19">
                  <c:v>-0.0226851848287987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'Wyre Forest'!$Y$3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'Wyre Forest'!$U$4:$U$33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'Wyre Forest'!$Y$4:$Y$33</c:f>
              <c:numCache>
                <c:formatCode>0.0</c:formatCode>
                <c:ptCount val="30"/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-0.1</c:v>
                </c:pt>
                <c:pt idx="21">
                  <c:v>-0.1</c:v>
                </c:pt>
                <c:pt idx="22">
                  <c:v>-0.1</c:v>
                </c:pt>
                <c:pt idx="23">
                  <c:v>-0.1</c:v>
                </c:pt>
                <c:pt idx="24">
                  <c:v>-0.1</c:v>
                </c:pt>
                <c:pt idx="25">
                  <c:v>-0.2</c:v>
                </c:pt>
                <c:pt idx="26">
                  <c:v>-0.2</c:v>
                </c:pt>
                <c:pt idx="27">
                  <c:v>-0.2</c:v>
                </c:pt>
                <c:pt idx="28">
                  <c:v>-0.2</c:v>
                </c:pt>
                <c:pt idx="29">
                  <c:v>-0.3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'Wyre Forest'!$Z$3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'Wyre Forest'!$U$4:$U$33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'Wyre Forest'!$Z$4:$Z$33</c:f>
              <c:numCache>
                <c:formatCode>0.0</c:formatCode>
                <c:ptCount val="30"/>
                <c:pt idx="11">
                  <c:v>0.0596522024087756</c:v>
                </c:pt>
                <c:pt idx="12">
                  <c:v>0.0463083112007532</c:v>
                </c:pt>
                <c:pt idx="13">
                  <c:v>0.0253722701675258</c:v>
                </c:pt>
                <c:pt idx="14">
                  <c:v>0.0279099273009855</c:v>
                </c:pt>
                <c:pt idx="15">
                  <c:v>0.017048435966511</c:v>
                </c:pt>
                <c:pt idx="16">
                  <c:v>0.00855574781071721</c:v>
                </c:pt>
                <c:pt idx="17">
                  <c:v>-0.0044706604415627</c:v>
                </c:pt>
                <c:pt idx="18">
                  <c:v>-0.017645894741827</c:v>
                </c:pt>
                <c:pt idx="19">
                  <c:v>-0.0296706078530592</c:v>
                </c:pt>
                <c:pt idx="20">
                  <c:v>-0.0673441769031158</c:v>
                </c:pt>
                <c:pt idx="21">
                  <c:v>-0.0851159284337391</c:v>
                </c:pt>
                <c:pt idx="22">
                  <c:v>-0.104240796137933</c:v>
                </c:pt>
                <c:pt idx="23">
                  <c:v>-0.123214026275339</c:v>
                </c:pt>
                <c:pt idx="24">
                  <c:v>-0.142237083591011</c:v>
                </c:pt>
                <c:pt idx="25">
                  <c:v>-0.156369872176556</c:v>
                </c:pt>
                <c:pt idx="26">
                  <c:v>-0.1748114398328</c:v>
                </c:pt>
                <c:pt idx="27">
                  <c:v>-0.193420315908204</c:v>
                </c:pt>
                <c:pt idx="28">
                  <c:v>-0.209929008439081</c:v>
                </c:pt>
                <c:pt idx="29">
                  <c:v>-0.226424295739053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'Wyre Forest'!$AA$3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'Wyre Forest'!$U$4:$U$33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'Wyre Forest'!$AA$4:$AA$33</c:f>
              <c:numCache>
                <c:formatCode>General</c:formatCode>
                <c:ptCount val="30"/>
                <c:pt idx="11" formatCode="0.0">
                  <c:v>-0.0499017527689048</c:v>
                </c:pt>
                <c:pt idx="12" formatCode="0.0">
                  <c:v>-0.0636221475863739</c:v>
                </c:pt>
                <c:pt idx="13" formatCode="0.0">
                  <c:v>-0.0676481935846781</c:v>
                </c:pt>
                <c:pt idx="14" formatCode="0.0">
                  <c:v>-0.0712905696118124</c:v>
                </c:pt>
                <c:pt idx="15" formatCode="0.0">
                  <c:v>-0.0715749362364916</c:v>
                </c:pt>
                <c:pt idx="16" formatCode="0.0">
                  <c:v>-0.0689850890307255</c:v>
                </c:pt>
                <c:pt idx="17" formatCode="0.0">
                  <c:v>-0.0738784026367081</c:v>
                </c:pt>
                <c:pt idx="18" formatCode="0.0">
                  <c:v>-0.0778584499925956</c:v>
                </c:pt>
                <c:pt idx="19" formatCode="0.0">
                  <c:v>-0.0763899557559289</c:v>
                </c:pt>
                <c:pt idx="20" formatCode="0.0">
                  <c:v>-0.0763694159051746</c:v>
                </c:pt>
                <c:pt idx="21" formatCode="0.0">
                  <c:v>-0.080636166431573</c:v>
                </c:pt>
                <c:pt idx="22" formatCode="0.0">
                  <c:v>-0.0806626034812715</c:v>
                </c:pt>
                <c:pt idx="23" formatCode="0.0">
                  <c:v>-0.0817136226036656</c:v>
                </c:pt>
                <c:pt idx="24" formatCode="0.0">
                  <c:v>-0.0778634121707427</c:v>
                </c:pt>
                <c:pt idx="25" formatCode="0.0">
                  <c:v>-0.08065612150599</c:v>
                </c:pt>
                <c:pt idx="26" formatCode="0.0">
                  <c:v>-0.076051992048109</c:v>
                </c:pt>
                <c:pt idx="27" formatCode="0.0">
                  <c:v>-0.0747390973716208</c:v>
                </c:pt>
                <c:pt idx="28" formatCode="0.0">
                  <c:v>-0.0744266023967393</c:v>
                </c:pt>
                <c:pt idx="29" formatCode="0.0">
                  <c:v>-0.0766248019034563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456264"/>
        <c:axId val="2119459208"/>
      </c:lineChart>
      <c:catAx>
        <c:axId val="2119456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9459208"/>
        <c:crosses val="autoZero"/>
        <c:auto val="1"/>
        <c:lblAlgn val="ctr"/>
        <c:lblOffset val="100"/>
        <c:noMultiLvlLbl val="0"/>
      </c:catAx>
      <c:valAx>
        <c:axId val="211945920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19456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'Wyre Forest'!$BA$4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'Wyre Forest'!$AZ$5:$AZ$9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'Wyre Forest'!$BA$5:$BA$9</c:f>
              <c:numCache>
                <c:formatCode>0.0</c:formatCode>
                <c:ptCount val="5"/>
                <c:pt idx="0">
                  <c:v>50.11270065381284</c:v>
                </c:pt>
                <c:pt idx="1">
                  <c:v>49.93621481235208</c:v>
                </c:pt>
                <c:pt idx="2">
                  <c:v>49.06533743774384</c:v>
                </c:pt>
                <c:pt idx="3">
                  <c:v>48.71743404152566</c:v>
                </c:pt>
                <c:pt idx="4">
                  <c:v>48.33148195579405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'Wyre Forest'!$BB$4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'Wyre Forest'!$AZ$5:$AZ$9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'Wyre Forest'!$BB$5:$BB$9</c:f>
              <c:numCache>
                <c:formatCode>0.0</c:formatCode>
                <c:ptCount val="5"/>
                <c:pt idx="0">
                  <c:v>49.6965751226484</c:v>
                </c:pt>
                <c:pt idx="1">
                  <c:v>49.09163438303446</c:v>
                </c:pt>
                <c:pt idx="2">
                  <c:v>48.51735270870361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'Wyre Forest'!$BC$4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'Wyre Forest'!$AZ$5:$AZ$9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'Wyre Forest'!$BC$5:$BC$9</c:f>
              <c:numCache>
                <c:formatCode>0.0</c:formatCode>
                <c:ptCount val="5"/>
                <c:pt idx="0">
                  <c:v>49.6965751226484</c:v>
                </c:pt>
                <c:pt idx="1">
                  <c:v>48.28562826846282</c:v>
                </c:pt>
                <c:pt idx="2">
                  <c:v>46.68529273781014</c:v>
                </c:pt>
                <c:pt idx="3">
                  <c:v>45.1104536284963</c:v>
                </c:pt>
                <c:pt idx="4">
                  <c:v>43.50856399697707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'Wyre Forest'!$BD$4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'Wyre Forest'!$AZ$5:$AZ$9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'Wyre Forest'!$BD$5:$BD$9</c:f>
              <c:numCache>
                <c:formatCode>0.0</c:formatCode>
                <c:ptCount val="5"/>
                <c:pt idx="0">
                  <c:v>49.6965751226484</c:v>
                </c:pt>
                <c:pt idx="1">
                  <c:v>48.57541847023951</c:v>
                </c:pt>
                <c:pt idx="2">
                  <c:v>47.34557557897831</c:v>
                </c:pt>
                <c:pt idx="3">
                  <c:v>46.16247535234754</c:v>
                </c:pt>
                <c:pt idx="4">
                  <c:v>44.96311885132964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486952"/>
        <c:axId val="2119490136"/>
      </c:lineChart>
      <c:catAx>
        <c:axId val="2119486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9490136"/>
        <c:crosses val="autoZero"/>
        <c:auto val="1"/>
        <c:lblAlgn val="ctr"/>
        <c:lblOffset val="100"/>
        <c:noMultiLvlLbl val="0"/>
      </c:catAx>
      <c:valAx>
        <c:axId val="211949013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19486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'Rest of LEP'!$B$3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'Rest of LEP'!$A$4:$A$34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'Rest of LEP'!$B$4:$B$34</c:f>
              <c:numCache>
                <c:formatCode>#,##0.0</c:formatCode>
                <c:ptCount val="31"/>
                <c:pt idx="0">
                  <c:v>827.114</c:v>
                </c:pt>
                <c:pt idx="1">
                  <c:v>830.633</c:v>
                </c:pt>
                <c:pt idx="2">
                  <c:v>835.962</c:v>
                </c:pt>
                <c:pt idx="3">
                  <c:v>839.5289999999999</c:v>
                </c:pt>
                <c:pt idx="4">
                  <c:v>843.7100000000001</c:v>
                </c:pt>
                <c:pt idx="5">
                  <c:v>848.7949999999998</c:v>
                </c:pt>
                <c:pt idx="6">
                  <c:v>854.614</c:v>
                </c:pt>
                <c:pt idx="7">
                  <c:v>861.235</c:v>
                </c:pt>
                <c:pt idx="8">
                  <c:v>864.8230000000001</c:v>
                </c:pt>
                <c:pt idx="9">
                  <c:v>868.232</c:v>
                </c:pt>
                <c:pt idx="10">
                  <c:v>872.2</c:v>
                </c:pt>
                <c:pt idx="11">
                  <c:v>874.7899999999998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'Rest of LEP'!$C$3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'Rest of LEP'!$A$4:$A$34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'Rest of LEP'!$C$4:$C$34</c:f>
              <c:numCache>
                <c:formatCode>#,##0.0</c:formatCode>
                <c:ptCount val="31"/>
                <c:pt idx="7">
                  <c:v>850.2</c:v>
                </c:pt>
                <c:pt idx="8">
                  <c:v>853.6</c:v>
                </c:pt>
                <c:pt idx="9">
                  <c:v>856.9000000000001</c:v>
                </c:pt>
                <c:pt idx="10">
                  <c:v>860.4999999999999</c:v>
                </c:pt>
                <c:pt idx="11">
                  <c:v>864.4</c:v>
                </c:pt>
                <c:pt idx="12">
                  <c:v>868.3000000000001</c:v>
                </c:pt>
                <c:pt idx="13">
                  <c:v>872.5</c:v>
                </c:pt>
                <c:pt idx="14">
                  <c:v>876.6999999999998</c:v>
                </c:pt>
                <c:pt idx="15">
                  <c:v>880.9000000000001</c:v>
                </c:pt>
                <c:pt idx="16">
                  <c:v>885.5</c:v>
                </c:pt>
                <c:pt idx="17">
                  <c:v>890.1</c:v>
                </c:pt>
                <c:pt idx="18">
                  <c:v>894.8000000000001</c:v>
                </c:pt>
                <c:pt idx="19">
                  <c:v>899.8000000000001</c:v>
                </c:pt>
                <c:pt idx="20">
                  <c:v>904.7</c:v>
                </c:pt>
                <c:pt idx="21">
                  <c:v>909.3999999999999</c:v>
                </c:pt>
                <c:pt idx="22">
                  <c:v>913.9</c:v>
                </c:pt>
                <c:pt idx="23">
                  <c:v>918.5</c:v>
                </c:pt>
                <c:pt idx="24">
                  <c:v>922.9</c:v>
                </c:pt>
                <c:pt idx="25">
                  <c:v>927.0000000000001</c:v>
                </c:pt>
                <c:pt idx="26">
                  <c:v>931.1</c:v>
                </c:pt>
                <c:pt idx="27">
                  <c:v>935.1</c:v>
                </c:pt>
                <c:pt idx="28">
                  <c:v>938.9</c:v>
                </c:pt>
                <c:pt idx="29">
                  <c:v>942.6</c:v>
                </c:pt>
                <c:pt idx="30">
                  <c:v>946.4000000000001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'Rest of LEP'!$D$3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'Rest of LEP'!$A$4:$A$34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'Rest of LEP'!$D$4:$D$34</c:f>
              <c:numCache>
                <c:formatCode>#,##0.0</c:formatCode>
                <c:ptCount val="31"/>
                <c:pt idx="10">
                  <c:v>872.2</c:v>
                </c:pt>
                <c:pt idx="11">
                  <c:v>877.1012169668781</c:v>
                </c:pt>
                <c:pt idx="12">
                  <c:v>882.281141492888</c:v>
                </c:pt>
                <c:pt idx="13">
                  <c:v>887.6867043809467</c:v>
                </c:pt>
                <c:pt idx="14">
                  <c:v>893.1054097269463</c:v>
                </c:pt>
                <c:pt idx="15">
                  <c:v>898.4992172169785</c:v>
                </c:pt>
                <c:pt idx="16">
                  <c:v>903.8914203564606</c:v>
                </c:pt>
                <c:pt idx="17">
                  <c:v>909.2910824768074</c:v>
                </c:pt>
                <c:pt idx="18">
                  <c:v>914.7399426348885</c:v>
                </c:pt>
                <c:pt idx="19">
                  <c:v>920.2078443962967</c:v>
                </c:pt>
                <c:pt idx="20">
                  <c:v>925.6681672924403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'Rest of LEP'!$E$3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'Rest of LEP'!$A$4:$A$34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'Rest of LEP'!$E$4:$E$34</c:f>
              <c:numCache>
                <c:formatCode>#,##0.0</c:formatCode>
                <c:ptCount val="31"/>
                <c:pt idx="11">
                  <c:v>874.8000000000001</c:v>
                </c:pt>
                <c:pt idx="12">
                  <c:v>877.8</c:v>
                </c:pt>
                <c:pt idx="13">
                  <c:v>881.4</c:v>
                </c:pt>
                <c:pt idx="14">
                  <c:v>885.5</c:v>
                </c:pt>
                <c:pt idx="15">
                  <c:v>889.3000000000001</c:v>
                </c:pt>
                <c:pt idx="16">
                  <c:v>893.5</c:v>
                </c:pt>
                <c:pt idx="17">
                  <c:v>897.7</c:v>
                </c:pt>
                <c:pt idx="18">
                  <c:v>901.9</c:v>
                </c:pt>
                <c:pt idx="19">
                  <c:v>906.1</c:v>
                </c:pt>
                <c:pt idx="20">
                  <c:v>910.6</c:v>
                </c:pt>
                <c:pt idx="21">
                  <c:v>914.4999999999998</c:v>
                </c:pt>
                <c:pt idx="22">
                  <c:v>918.6</c:v>
                </c:pt>
                <c:pt idx="23">
                  <c:v>922.5</c:v>
                </c:pt>
                <c:pt idx="24">
                  <c:v>926.4</c:v>
                </c:pt>
                <c:pt idx="25">
                  <c:v>929.7</c:v>
                </c:pt>
                <c:pt idx="26">
                  <c:v>933.3000000000001</c:v>
                </c:pt>
                <c:pt idx="27">
                  <c:v>936.6</c:v>
                </c:pt>
                <c:pt idx="28">
                  <c:v>940.0</c:v>
                </c:pt>
                <c:pt idx="29">
                  <c:v>943.2</c:v>
                </c:pt>
                <c:pt idx="30">
                  <c:v>946.2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'Rest of LEP'!$F$3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'Rest of LEP'!$A$4:$A$34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'Rest of LEP'!$F$4:$F$34</c:f>
              <c:numCache>
                <c:formatCode>#,##0.0</c:formatCode>
                <c:ptCount val="31"/>
                <c:pt idx="11">
                  <c:v>874.7899999999998</c:v>
                </c:pt>
                <c:pt idx="12">
                  <c:v>879.1865105593617</c:v>
                </c:pt>
                <c:pt idx="13">
                  <c:v>883.6826788902599</c:v>
                </c:pt>
                <c:pt idx="14">
                  <c:v>888.1563327742266</c:v>
                </c:pt>
                <c:pt idx="15">
                  <c:v>892.5754562573123</c:v>
                </c:pt>
                <c:pt idx="16">
                  <c:v>897.0545068120589</c:v>
                </c:pt>
                <c:pt idx="17">
                  <c:v>901.5645563996486</c:v>
                </c:pt>
                <c:pt idx="18">
                  <c:v>906.11598268506</c:v>
                </c:pt>
                <c:pt idx="19">
                  <c:v>910.6620466171341</c:v>
                </c:pt>
                <c:pt idx="20">
                  <c:v>915.2157375473075</c:v>
                </c:pt>
                <c:pt idx="21">
                  <c:v>919.679119853836</c:v>
                </c:pt>
                <c:pt idx="22">
                  <c:v>923.9533706349787</c:v>
                </c:pt>
                <c:pt idx="23">
                  <c:v>928.1123012642015</c:v>
                </c:pt>
                <c:pt idx="24">
                  <c:v>932.1371826025787</c:v>
                </c:pt>
                <c:pt idx="25">
                  <c:v>935.9882928051356</c:v>
                </c:pt>
                <c:pt idx="26">
                  <c:v>939.7299488560636</c:v>
                </c:pt>
                <c:pt idx="27">
                  <c:v>943.3858255231816</c:v>
                </c:pt>
                <c:pt idx="28">
                  <c:v>946.9407702381665</c:v>
                </c:pt>
                <c:pt idx="29">
                  <c:v>950.3347079202231</c:v>
                </c:pt>
                <c:pt idx="30">
                  <c:v>953.6284763258748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'Rest of LEP'!$G$3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'Rest of LEP'!$A$4:$A$34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'Rest of LEP'!$G$4:$G$34</c:f>
              <c:numCache>
                <c:formatCode>General</c:formatCode>
                <c:ptCount val="31"/>
                <c:pt idx="11" formatCode="#,##0.0">
                  <c:v>874.7899999999998</c:v>
                </c:pt>
                <c:pt idx="12" formatCode="#,##0.0">
                  <c:v>879.1415183804182</c:v>
                </c:pt>
                <c:pt idx="13" formatCode="#,##0.0">
                  <c:v>883.6881550878137</c:v>
                </c:pt>
                <c:pt idx="14" formatCode="#,##0.0">
                  <c:v>888.2927946531553</c:v>
                </c:pt>
                <c:pt idx="15" formatCode="#,##0.0">
                  <c:v>892.9464620661402</c:v>
                </c:pt>
                <c:pt idx="16" formatCode="#,##0.0">
                  <c:v>897.7391350717214</c:v>
                </c:pt>
                <c:pt idx="17" formatCode="#,##0.0">
                  <c:v>902.6496711605211</c:v>
                </c:pt>
                <c:pt idx="18" formatCode="#,##0.0">
                  <c:v>907.6665784921803</c:v>
                </c:pt>
                <c:pt idx="19" formatCode="#,##0.0">
                  <c:v>912.7515466216686</c:v>
                </c:pt>
                <c:pt idx="20" formatCode="#,##0.0">
                  <c:v>917.91980482369</c:v>
                </c:pt>
                <c:pt idx="21" formatCode="#,##0.0">
                  <c:v>923.0474914042223</c:v>
                </c:pt>
                <c:pt idx="22" formatCode="#,##0.0">
                  <c:v>928.0494265459097</c:v>
                </c:pt>
                <c:pt idx="23" formatCode="#,##0.0">
                  <c:v>932.978229566021</c:v>
                </c:pt>
                <c:pt idx="24" formatCode="#,##0.0">
                  <c:v>937.8005914350899</c:v>
                </c:pt>
                <c:pt idx="25" formatCode="#,##0.0">
                  <c:v>942.4669141025613</c:v>
                </c:pt>
                <c:pt idx="26" formatCode="#,##0.0">
                  <c:v>947.048945512588</c:v>
                </c:pt>
                <c:pt idx="27" formatCode="#,##0.0">
                  <c:v>951.5607793928</c:v>
                </c:pt>
                <c:pt idx="28" formatCode="#,##0.0">
                  <c:v>955.9725514322229</c:v>
                </c:pt>
                <c:pt idx="29" formatCode="#,##0.0">
                  <c:v>960.2294066925882</c:v>
                </c:pt>
                <c:pt idx="30" formatCode="#,##0.0">
                  <c:v>964.4159656110587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516888"/>
        <c:axId val="2117478120"/>
      </c:lineChart>
      <c:catAx>
        <c:axId val="2115516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7478120"/>
        <c:crosses val="autoZero"/>
        <c:auto val="1"/>
        <c:lblAlgn val="ctr"/>
        <c:lblOffset val="100"/>
        <c:noMultiLvlLbl val="0"/>
      </c:catAx>
      <c:valAx>
        <c:axId val="2117478120"/>
        <c:scaling>
          <c:orientation val="minMax"/>
          <c:min val="800.0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115516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'Rest of LEP'!$L$3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'Rest of LEP'!$K$4:$K$33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'Rest of LEP'!$L$4:$L$33</c:f>
              <c:numCache>
                <c:formatCode>#,##0.0</c:formatCode>
                <c:ptCount val="30"/>
                <c:pt idx="0">
                  <c:v>2.887</c:v>
                </c:pt>
                <c:pt idx="1">
                  <c:v>4.696</c:v>
                </c:pt>
                <c:pt idx="2">
                  <c:v>2.433</c:v>
                </c:pt>
                <c:pt idx="3">
                  <c:v>2.978</c:v>
                </c:pt>
                <c:pt idx="4">
                  <c:v>3.674</c:v>
                </c:pt>
                <c:pt idx="5">
                  <c:v>3.926</c:v>
                </c:pt>
                <c:pt idx="6">
                  <c:v>4.536</c:v>
                </c:pt>
                <c:pt idx="7">
                  <c:v>1.544</c:v>
                </c:pt>
                <c:pt idx="8">
                  <c:v>1.325</c:v>
                </c:pt>
                <c:pt idx="9">
                  <c:v>1.664</c:v>
                </c:pt>
                <c:pt idx="10">
                  <c:v>0.161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'Rest of LEP'!$M$3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'Rest of LEP'!$K$4:$K$33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'Rest of LEP'!$M$4:$M$33</c:f>
              <c:numCache>
                <c:formatCode>#,##0.0</c:formatCode>
                <c:ptCount val="30"/>
                <c:pt idx="7">
                  <c:v>1.5</c:v>
                </c:pt>
                <c:pt idx="8">
                  <c:v>1.6</c:v>
                </c:pt>
                <c:pt idx="9">
                  <c:v>1.8</c:v>
                </c:pt>
                <c:pt idx="10">
                  <c:v>2.1</c:v>
                </c:pt>
                <c:pt idx="11">
                  <c:v>2.4</c:v>
                </c:pt>
                <c:pt idx="12">
                  <c:v>2.6</c:v>
                </c:pt>
                <c:pt idx="13">
                  <c:v>2.6</c:v>
                </c:pt>
                <c:pt idx="14">
                  <c:v>2.7</c:v>
                </c:pt>
                <c:pt idx="15">
                  <c:v>2.9</c:v>
                </c:pt>
                <c:pt idx="16">
                  <c:v>2.9</c:v>
                </c:pt>
                <c:pt idx="17">
                  <c:v>3.3</c:v>
                </c:pt>
                <c:pt idx="18">
                  <c:v>3.4</c:v>
                </c:pt>
                <c:pt idx="19">
                  <c:v>3.5</c:v>
                </c:pt>
                <c:pt idx="20">
                  <c:v>3.6</c:v>
                </c:pt>
                <c:pt idx="21">
                  <c:v>3.5</c:v>
                </c:pt>
                <c:pt idx="22">
                  <c:v>3.6</c:v>
                </c:pt>
                <c:pt idx="23">
                  <c:v>3.6</c:v>
                </c:pt>
                <c:pt idx="24">
                  <c:v>3.7</c:v>
                </c:pt>
                <c:pt idx="25">
                  <c:v>3.7</c:v>
                </c:pt>
                <c:pt idx="26">
                  <c:v>3.7</c:v>
                </c:pt>
                <c:pt idx="27">
                  <c:v>3.7</c:v>
                </c:pt>
                <c:pt idx="28">
                  <c:v>3.7</c:v>
                </c:pt>
                <c:pt idx="29">
                  <c:v>3.7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'Rest of LEP'!$N$3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'Rest of LEP'!$K$4:$K$33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'Rest of LEP'!$N$4:$N$33</c:f>
              <c:numCache>
                <c:formatCode>#,##0.0</c:formatCode>
                <c:ptCount val="30"/>
                <c:pt idx="10">
                  <c:v>2.236317224858085</c:v>
                </c:pt>
                <c:pt idx="11">
                  <c:v>2.45662667157159</c:v>
                </c:pt>
                <c:pt idx="12">
                  <c:v>2.695155171478076</c:v>
                </c:pt>
                <c:pt idx="13">
                  <c:v>2.839015237857107</c:v>
                </c:pt>
                <c:pt idx="14">
                  <c:v>2.949560872888336</c:v>
                </c:pt>
                <c:pt idx="15">
                  <c:v>3.083355795978733</c:v>
                </c:pt>
                <c:pt idx="16">
                  <c:v>3.254672740747522</c:v>
                </c:pt>
                <c:pt idx="17">
                  <c:v>3.442259833632576</c:v>
                </c:pt>
                <c:pt idx="18">
                  <c:v>3.583847429600721</c:v>
                </c:pt>
                <c:pt idx="19">
                  <c:v>3.724442112060955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'Rest of LEP'!$O$3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'Rest of LEP'!$K$4:$K$33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'Rest of LEP'!$O$4:$O$33</c:f>
              <c:numCache>
                <c:formatCode>#,##0.0</c:formatCode>
                <c:ptCount val="30"/>
                <c:pt idx="11">
                  <c:v>1.5</c:v>
                </c:pt>
                <c:pt idx="12">
                  <c:v>1.6</c:v>
                </c:pt>
                <c:pt idx="13">
                  <c:v>1.9</c:v>
                </c:pt>
                <c:pt idx="14">
                  <c:v>2.0</c:v>
                </c:pt>
                <c:pt idx="15">
                  <c:v>2.1</c:v>
                </c:pt>
                <c:pt idx="16">
                  <c:v>2.5</c:v>
                </c:pt>
                <c:pt idx="17">
                  <c:v>2.6</c:v>
                </c:pt>
                <c:pt idx="18">
                  <c:v>2.6</c:v>
                </c:pt>
                <c:pt idx="19">
                  <c:v>2.899999999999999</c:v>
                </c:pt>
                <c:pt idx="20">
                  <c:v>2.899999999999999</c:v>
                </c:pt>
                <c:pt idx="21">
                  <c:v>2.8</c:v>
                </c:pt>
                <c:pt idx="22">
                  <c:v>2.6</c:v>
                </c:pt>
                <c:pt idx="23">
                  <c:v>2.8</c:v>
                </c:pt>
                <c:pt idx="24">
                  <c:v>2.899999999999999</c:v>
                </c:pt>
                <c:pt idx="25">
                  <c:v>2.999999999999999</c:v>
                </c:pt>
                <c:pt idx="26">
                  <c:v>2.999999999999999</c:v>
                </c:pt>
                <c:pt idx="27">
                  <c:v>3.1</c:v>
                </c:pt>
                <c:pt idx="28">
                  <c:v>3.2</c:v>
                </c:pt>
                <c:pt idx="29">
                  <c:v>3.2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'Rest of LEP'!$P$3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'Rest of LEP'!$K$4:$K$33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'Rest of LEP'!$P$4:$P$33</c:f>
              <c:numCache>
                <c:formatCode>#,##0.0</c:formatCode>
                <c:ptCount val="30"/>
                <c:pt idx="11">
                  <c:v>2.005808136246114</c:v>
                </c:pt>
                <c:pt idx="12">
                  <c:v>2.04213237275717</c:v>
                </c:pt>
                <c:pt idx="13">
                  <c:v>2.02983748243537</c:v>
                </c:pt>
                <c:pt idx="14">
                  <c:v>2.011163292592084</c:v>
                </c:pt>
                <c:pt idx="15">
                  <c:v>2.08635382521825</c:v>
                </c:pt>
                <c:pt idx="16">
                  <c:v>2.150512247679606</c:v>
                </c:pt>
                <c:pt idx="17">
                  <c:v>2.2387654490903</c:v>
                </c:pt>
                <c:pt idx="18">
                  <c:v>2.29691311166106</c:v>
                </c:pt>
                <c:pt idx="19">
                  <c:v>2.394240552371388</c:v>
                </c:pt>
                <c:pt idx="20">
                  <c:v>2.482535709770462</c:v>
                </c:pt>
                <c:pt idx="21">
                  <c:v>2.396326197549617</c:v>
                </c:pt>
                <c:pt idx="22">
                  <c:v>2.395923959562617</c:v>
                </c:pt>
                <c:pt idx="23">
                  <c:v>2.392668022375245</c:v>
                </c:pt>
                <c:pt idx="24">
                  <c:v>2.351944424880067</c:v>
                </c:pt>
                <c:pt idx="25">
                  <c:v>2.401402774270634</c:v>
                </c:pt>
                <c:pt idx="26">
                  <c:v>2.48357449772945</c:v>
                </c:pt>
                <c:pt idx="27">
                  <c:v>2.555113970821188</c:v>
                </c:pt>
                <c:pt idx="28">
                  <c:v>2.509329078297856</c:v>
                </c:pt>
                <c:pt idx="29">
                  <c:v>2.566120742098776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'Rest of LEP'!$Q$3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'Rest of LEP'!$K$4:$K$33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'Rest of LEP'!$Q$4:$Q$33</c:f>
              <c:numCache>
                <c:formatCode>General</c:formatCode>
                <c:ptCount val="30"/>
                <c:pt idx="11" formatCode="#,##0.0">
                  <c:v>1.946573419681227</c:v>
                </c:pt>
                <c:pt idx="12" formatCode="#,##0.0">
                  <c:v>2.048930003649698</c:v>
                </c:pt>
                <c:pt idx="13" formatCode="#,##0.0">
                  <c:v>2.0868172278479</c:v>
                </c:pt>
                <c:pt idx="14" formatCode="#,##0.0">
                  <c:v>2.140317897876504</c:v>
                </c:pt>
                <c:pt idx="15" formatCode="#,##0.0">
                  <c:v>2.263476347061506</c:v>
                </c:pt>
                <c:pt idx="16" formatCode="#,##0.0">
                  <c:v>2.383634887443372</c:v>
                </c:pt>
                <c:pt idx="17" formatCode="#,##0.0">
                  <c:v>2.507261268358554</c:v>
                </c:pt>
                <c:pt idx="18" formatCode="#,##0.0">
                  <c:v>2.610881116877774</c:v>
                </c:pt>
                <c:pt idx="19" formatCode="#,##0.0">
                  <c:v>2.757719660870837</c:v>
                </c:pt>
                <c:pt idx="20" formatCode="#,##0.0">
                  <c:v>2.873358936606175</c:v>
                </c:pt>
                <c:pt idx="21" formatCode="#,##0.0">
                  <c:v>2.831107055043424</c:v>
                </c:pt>
                <c:pt idx="22" formatCode="#,##0.0">
                  <c:v>2.857390833002406</c:v>
                </c:pt>
                <c:pt idx="23" formatCode="#,##0.0">
                  <c:v>2.870299226993547</c:v>
                </c:pt>
                <c:pt idx="24" formatCode="#,##0.0">
                  <c:v>2.839746458200373</c:v>
                </c:pt>
                <c:pt idx="25" formatCode="#,##0.0">
                  <c:v>2.910915805700839</c:v>
                </c:pt>
                <c:pt idx="26" formatCode="#,##0.0">
                  <c:v>3.008704947066665</c:v>
                </c:pt>
                <c:pt idx="27" formatCode="#,##0.0">
                  <c:v>3.083930155847058</c:v>
                </c:pt>
                <c:pt idx="28" formatCode="#,##0.0">
                  <c:v>3.047742155270157</c:v>
                </c:pt>
                <c:pt idx="29" formatCode="#,##0.0">
                  <c:v>3.139966810496642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404056"/>
        <c:axId val="2117407224"/>
      </c:lineChart>
      <c:catAx>
        <c:axId val="2117404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7407224"/>
        <c:crosses val="autoZero"/>
        <c:auto val="1"/>
        <c:lblAlgn val="ctr"/>
        <c:lblOffset val="100"/>
        <c:noMultiLvlLbl val="0"/>
      </c:catAx>
      <c:valAx>
        <c:axId val="2117407224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117404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'Rest of LEP'!$V$3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'Rest of LEP'!$U$4:$U$33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'Rest of LEP'!$V$4:$V$33</c:f>
              <c:numCache>
                <c:formatCode>#,##0.0</c:formatCode>
                <c:ptCount val="30"/>
                <c:pt idx="0">
                  <c:v>0.632</c:v>
                </c:pt>
                <c:pt idx="1">
                  <c:v>0.633</c:v>
                </c:pt>
                <c:pt idx="2">
                  <c:v>1.134</c:v>
                </c:pt>
                <c:pt idx="3">
                  <c:v>1.203</c:v>
                </c:pt>
                <c:pt idx="4">
                  <c:v>1.411</c:v>
                </c:pt>
                <c:pt idx="5">
                  <c:v>1.893</c:v>
                </c:pt>
                <c:pt idx="6">
                  <c:v>2.085</c:v>
                </c:pt>
                <c:pt idx="7">
                  <c:v>2.044</c:v>
                </c:pt>
                <c:pt idx="8">
                  <c:v>2.084</c:v>
                </c:pt>
                <c:pt idx="9">
                  <c:v>2.304</c:v>
                </c:pt>
                <c:pt idx="10">
                  <c:v>2.429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'Rest of LEP'!$W$3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'Rest of LEP'!$U$4:$U$33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'Rest of LEP'!$W$4:$W$33</c:f>
              <c:numCache>
                <c:formatCode>#,##0.0</c:formatCode>
                <c:ptCount val="30"/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1.7</c:v>
                </c:pt>
                <c:pt idx="12">
                  <c:v>1.7</c:v>
                </c:pt>
                <c:pt idx="13">
                  <c:v>1.6</c:v>
                </c:pt>
                <c:pt idx="14">
                  <c:v>1.7</c:v>
                </c:pt>
                <c:pt idx="15">
                  <c:v>1.7</c:v>
                </c:pt>
                <c:pt idx="16">
                  <c:v>1.6</c:v>
                </c:pt>
                <c:pt idx="17">
                  <c:v>1.5</c:v>
                </c:pt>
                <c:pt idx="18">
                  <c:v>1.3</c:v>
                </c:pt>
                <c:pt idx="19">
                  <c:v>1.3</c:v>
                </c:pt>
                <c:pt idx="20">
                  <c:v>1.3</c:v>
                </c:pt>
                <c:pt idx="21">
                  <c:v>1.2</c:v>
                </c:pt>
                <c:pt idx="22">
                  <c:v>1.1</c:v>
                </c:pt>
                <c:pt idx="23">
                  <c:v>0.9</c:v>
                </c:pt>
                <c:pt idx="24">
                  <c:v>0.6</c:v>
                </c:pt>
                <c:pt idx="25">
                  <c:v>0.5</c:v>
                </c:pt>
                <c:pt idx="26">
                  <c:v>0.3</c:v>
                </c:pt>
                <c:pt idx="27">
                  <c:v>0.3</c:v>
                </c:pt>
                <c:pt idx="28">
                  <c:v>-0.1</c:v>
                </c:pt>
                <c:pt idx="29">
                  <c:v>-0.4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'Rest of LEP'!$X$3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'Rest of LEP'!$U$4:$U$33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'Rest of LEP'!$X$4:$X$33</c:f>
              <c:numCache>
                <c:formatCode>#,##0.0</c:formatCode>
                <c:ptCount val="30"/>
                <c:pt idx="10">
                  <c:v>2.661834384851366</c:v>
                </c:pt>
                <c:pt idx="11">
                  <c:v>2.71375740341938</c:v>
                </c:pt>
                <c:pt idx="12">
                  <c:v>2.697670121865616</c:v>
                </c:pt>
                <c:pt idx="13">
                  <c:v>2.566814685196181</c:v>
                </c:pt>
                <c:pt idx="14">
                  <c:v>2.431185748315969</c:v>
                </c:pt>
                <c:pt idx="15">
                  <c:v>2.296952342334616</c:v>
                </c:pt>
                <c:pt idx="16">
                  <c:v>2.133297249953087</c:v>
                </c:pt>
                <c:pt idx="17">
                  <c:v>1.996014272829187</c:v>
                </c:pt>
                <c:pt idx="18">
                  <c:v>1.872923840830051</c:v>
                </c:pt>
                <c:pt idx="19">
                  <c:v>1.725282734408912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'Rest of LEP'!$Y$3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'Rest of LEP'!$U$4:$U$33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'Rest of LEP'!$Y$4:$Y$33</c:f>
              <c:numCache>
                <c:formatCode>#,##0.0</c:formatCode>
                <c:ptCount val="30"/>
                <c:pt idx="11">
                  <c:v>1.5</c:v>
                </c:pt>
                <c:pt idx="12">
                  <c:v>2.1</c:v>
                </c:pt>
                <c:pt idx="13">
                  <c:v>1.9</c:v>
                </c:pt>
                <c:pt idx="14">
                  <c:v>2.1</c:v>
                </c:pt>
                <c:pt idx="15">
                  <c:v>1.9</c:v>
                </c:pt>
                <c:pt idx="16">
                  <c:v>1.8</c:v>
                </c:pt>
                <c:pt idx="17">
                  <c:v>1.6</c:v>
                </c:pt>
                <c:pt idx="18">
                  <c:v>1.5</c:v>
                </c:pt>
                <c:pt idx="19">
                  <c:v>1.5</c:v>
                </c:pt>
                <c:pt idx="20">
                  <c:v>1.3</c:v>
                </c:pt>
                <c:pt idx="21">
                  <c:v>1.3</c:v>
                </c:pt>
                <c:pt idx="22">
                  <c:v>1.1</c:v>
                </c:pt>
                <c:pt idx="23">
                  <c:v>1</c:v>
                </c:pt>
                <c:pt idx="24">
                  <c:v>0.6</c:v>
                </c:pt>
                <c:pt idx="25">
                  <c:v>0.5</c:v>
                </c:pt>
                <c:pt idx="26">
                  <c:v>0.4</c:v>
                </c:pt>
                <c:pt idx="27">
                  <c:v>0.3</c:v>
                </c:pt>
                <c:pt idx="28">
                  <c:v>0.0</c:v>
                </c:pt>
                <c:pt idx="29">
                  <c:v>-0.2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'Rest of LEP'!$Z$3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'Rest of LEP'!$U$4:$U$33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'Rest of LEP'!$Z$4:$Z$33</c:f>
              <c:numCache>
                <c:formatCode>#,##0.0</c:formatCode>
                <c:ptCount val="30"/>
                <c:pt idx="11">
                  <c:v>2.390702423115707</c:v>
                </c:pt>
                <c:pt idx="12">
                  <c:v>2.454035958140873</c:v>
                </c:pt>
                <c:pt idx="13">
                  <c:v>2.443816401531306</c:v>
                </c:pt>
                <c:pt idx="14">
                  <c:v>2.407960190493601</c:v>
                </c:pt>
                <c:pt idx="15">
                  <c:v>2.39269672952841</c:v>
                </c:pt>
                <c:pt idx="16">
                  <c:v>2.35953733991014</c:v>
                </c:pt>
                <c:pt idx="17">
                  <c:v>2.312660836321004</c:v>
                </c:pt>
                <c:pt idx="18">
                  <c:v>2.249150820413013</c:v>
                </c:pt>
                <c:pt idx="19">
                  <c:v>2.15945037780214</c:v>
                </c:pt>
                <c:pt idx="20">
                  <c:v>1.980846596757903</c:v>
                </c:pt>
                <c:pt idx="21">
                  <c:v>1.877924583593147</c:v>
                </c:pt>
                <c:pt idx="22">
                  <c:v>1.76300666966014</c:v>
                </c:pt>
                <c:pt idx="23">
                  <c:v>1.632213316002092</c:v>
                </c:pt>
                <c:pt idx="24">
                  <c:v>1.49916577767686</c:v>
                </c:pt>
                <c:pt idx="25">
                  <c:v>1.340253276657172</c:v>
                </c:pt>
                <c:pt idx="26">
                  <c:v>1.172302169388743</c:v>
                </c:pt>
                <c:pt idx="27">
                  <c:v>0.999830744163625</c:v>
                </c:pt>
                <c:pt idx="28">
                  <c:v>0.884608603758841</c:v>
                </c:pt>
                <c:pt idx="29">
                  <c:v>0.727647663552941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'Rest of LEP'!$AA$3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'Rest of LEP'!$U$4:$U$33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'Rest of LEP'!$AA$4:$AA$33</c:f>
              <c:numCache>
                <c:formatCode>General</c:formatCode>
                <c:ptCount val="30"/>
                <c:pt idx="11" formatCode="#,##0.0">
                  <c:v>2.29423139589616</c:v>
                </c:pt>
                <c:pt idx="12" formatCode="#,##0.0">
                  <c:v>2.384643745349291</c:v>
                </c:pt>
                <c:pt idx="13" formatCode="#,##0.0">
                  <c:v>2.419690485629332</c:v>
                </c:pt>
                <c:pt idx="14" formatCode="#,##0.0">
                  <c:v>2.407036329983699</c:v>
                </c:pt>
                <c:pt idx="15" formatCode="#,##0.0">
                  <c:v>2.431452563247086</c:v>
                </c:pt>
                <c:pt idx="16" formatCode="#,##0.0">
                  <c:v>2.438271433708338</c:v>
                </c:pt>
                <c:pt idx="17" formatCode="#,##0.0">
                  <c:v>2.42736773321261</c:v>
                </c:pt>
                <c:pt idx="18" formatCode="#,##0.0">
                  <c:v>2.399355895510045</c:v>
                </c:pt>
                <c:pt idx="19" formatCode="#,##0.0">
                  <c:v>2.347726621803289</c:v>
                </c:pt>
                <c:pt idx="20" formatCode="#,##0.0">
                  <c:v>2.227958044060448</c:v>
                </c:pt>
                <c:pt idx="21" formatCode="#,##0.0">
                  <c:v>2.156813298826503</c:v>
                </c:pt>
                <c:pt idx="22" formatCode="#,##0.0">
                  <c:v>2.075612069664979</c:v>
                </c:pt>
                <c:pt idx="23" formatCode="#,##0.0">
                  <c:v>1.973471124934793</c:v>
                </c:pt>
                <c:pt idx="24" formatCode="#,##0.0">
                  <c:v>1.870301596592007</c:v>
                </c:pt>
                <c:pt idx="25" formatCode="#,##0.0">
                  <c:v>1.725567243391556</c:v>
                </c:pt>
                <c:pt idx="26" formatCode="#,##0.0">
                  <c:v>1.580146744909942</c:v>
                </c:pt>
                <c:pt idx="27" formatCode="#,##0.0">
                  <c:v>1.424260331491136</c:v>
                </c:pt>
                <c:pt idx="28" formatCode="#,##0.0">
                  <c:v>1.32168238790889</c:v>
                </c:pt>
                <c:pt idx="29" formatCode="#,##0.0">
                  <c:v>1.1728109458549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010488"/>
        <c:axId val="2133013656"/>
      </c:lineChart>
      <c:catAx>
        <c:axId val="2133010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3013656"/>
        <c:crosses val="autoZero"/>
        <c:auto val="1"/>
        <c:lblAlgn val="ctr"/>
        <c:lblOffset val="100"/>
        <c:noMultiLvlLbl val="0"/>
      </c:catAx>
      <c:valAx>
        <c:axId val="2133013656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133010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'Rest of LEP'!$AF$3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'Rest of LEP'!$AE$4:$AE$10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'Rest of LEP'!$AF$4:$AF$10</c:f>
              <c:numCache>
                <c:formatCode>#,##0.0</c:formatCode>
                <c:ptCount val="7"/>
                <c:pt idx="0">
                  <c:v>335.122</c:v>
                </c:pt>
                <c:pt idx="1">
                  <c:v>347.7620000000001</c:v>
                </c:pt>
                <c:pt idx="2">
                  <c:v>361.029</c:v>
                </c:pt>
                <c:pt idx="3">
                  <c:v>376.5</c:v>
                </c:pt>
                <c:pt idx="4">
                  <c:v>392.453</c:v>
                </c:pt>
                <c:pt idx="5">
                  <c:v>407.459</c:v>
                </c:pt>
                <c:pt idx="6">
                  <c:v>420.5369999999999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'Rest of LEP'!$AG$3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'Rest of LEP'!$AE$4:$AE$10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'Rest of LEP'!$AG$4:$AG$10</c:f>
              <c:numCache>
                <c:formatCode>General</c:formatCode>
                <c:ptCount val="7"/>
                <c:pt idx="2" formatCode="#,##0.0">
                  <c:v>363.218</c:v>
                </c:pt>
                <c:pt idx="3" formatCode="#,##0.0">
                  <c:v>377.286</c:v>
                </c:pt>
                <c:pt idx="4" formatCode="#,##0.0">
                  <c:v>391.097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'Rest of LEP'!$AH$3</c:f>
              <c:strCache>
                <c:ptCount val="1"/>
                <c:pt idx="0">
                  <c:v>ONS/PBA 2012</c:v>
                </c:pt>
              </c:strCache>
            </c:strRef>
          </c:tx>
          <c:marker>
            <c:symbol val="none"/>
          </c:marker>
          <c:cat>
            <c:numRef>
              <c:f>'Rest of LEP'!$AE$4:$AE$10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'Rest of LEP'!$AH$4:$AH$10</c:f>
              <c:numCache>
                <c:formatCode>General</c:formatCode>
                <c:ptCount val="7"/>
                <c:pt idx="2" formatCode="#,##0.0">
                  <c:v>363.2183083411258</c:v>
                </c:pt>
                <c:pt idx="3" formatCode="#,##0.0">
                  <c:v>374.8215356412276</c:v>
                </c:pt>
                <c:pt idx="4" formatCode="#,##0.0">
                  <c:v>387.5674929797381</c:v>
                </c:pt>
                <c:pt idx="5" formatCode="#,##0.0">
                  <c:v>401.1474323305155</c:v>
                </c:pt>
                <c:pt idx="6" formatCode="#,##0.0">
                  <c:v>413.4711795698137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'Rest of LEP'!$AI$3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'Rest of LEP'!$AE$4:$AE$10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'Rest of LEP'!$AI$4:$AI$10</c:f>
              <c:numCache>
                <c:formatCode>General</c:formatCode>
                <c:ptCount val="7"/>
                <c:pt idx="2" formatCode="#,##0.0">
                  <c:v>363.2183083411258</c:v>
                </c:pt>
                <c:pt idx="3" formatCode="#,##0.0">
                  <c:v>374.7628735694927</c:v>
                </c:pt>
                <c:pt idx="4" formatCode="#,##0.0">
                  <c:v>386.4931371574959</c:v>
                </c:pt>
                <c:pt idx="5" formatCode="#,##0.0">
                  <c:v>399.1605326117671</c:v>
                </c:pt>
                <c:pt idx="6" formatCode="#,##0.0">
                  <c:v>411.1801976082876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'Rest of LEP'!$AJ$3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'Rest of LEP'!$AE$4:$AE$10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'Rest of LEP'!$AJ$4:$AJ$10</c:f>
              <c:numCache>
                <c:formatCode>General</c:formatCode>
                <c:ptCount val="7"/>
                <c:pt idx="2" formatCode="#,##0.0">
                  <c:v>363.2183083411258</c:v>
                </c:pt>
                <c:pt idx="3" formatCode="#,##0.0">
                  <c:v>373.8091505030422</c:v>
                </c:pt>
                <c:pt idx="4" formatCode="#,##0.0">
                  <c:v>385.269863195244</c:v>
                </c:pt>
                <c:pt idx="5" formatCode="#,##0.0">
                  <c:v>398.4870723041182</c:v>
                </c:pt>
                <c:pt idx="6" formatCode="#,##0.0">
                  <c:v>411.4151017772194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304952"/>
        <c:axId val="2116541480"/>
      </c:lineChart>
      <c:catAx>
        <c:axId val="2078304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6541480"/>
        <c:crosses val="autoZero"/>
        <c:auto val="1"/>
        <c:lblAlgn val="ctr"/>
        <c:lblOffset val="100"/>
        <c:noMultiLvlLbl val="0"/>
      </c:catAx>
      <c:valAx>
        <c:axId val="2116541480"/>
        <c:scaling>
          <c:orientation val="minMax"/>
          <c:min val="320.0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078304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'Rest of LEP'!$AM$3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'Rest of LEP'!$AL$4:$AL$10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'Rest of LEP'!$AM$4:$AM$10</c:f>
              <c:numCache>
                <c:formatCode>#,##0.000</c:formatCode>
                <c:ptCount val="7"/>
                <c:pt idx="0">
                  <c:v>2.440615656387823</c:v>
                </c:pt>
                <c:pt idx="1">
                  <c:v>2.390798879693583</c:v>
                </c:pt>
                <c:pt idx="2">
                  <c:v>2.350736367438627</c:v>
                </c:pt>
                <c:pt idx="3">
                  <c:v>2.306366533864542</c:v>
                </c:pt>
                <c:pt idx="4">
                  <c:v>2.270197960010497</c:v>
                </c:pt>
                <c:pt idx="5">
                  <c:v>2.237930687504755</c:v>
                </c:pt>
                <c:pt idx="6">
                  <c:v>2.210114686698198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'Rest of LEP'!$AN$3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'Rest of LEP'!$AL$4:$AL$10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'Rest of LEP'!$AN$4:$AN$10</c:f>
              <c:numCache>
                <c:formatCode>General</c:formatCode>
                <c:ptCount val="7"/>
                <c:pt idx="2" formatCode="#,##0.000">
                  <c:v>2.371033373896668</c:v>
                </c:pt>
                <c:pt idx="3" formatCode="#,##0.000">
                  <c:v>2.350320446557784</c:v>
                </c:pt>
                <c:pt idx="4" formatCode="#,##0.000">
                  <c:v>2.334203535184366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'Rest of LEP'!$AO$3</c:f>
              <c:strCache>
                <c:ptCount val="1"/>
                <c:pt idx="0">
                  <c:v>ONS/PBA 2012</c:v>
                </c:pt>
              </c:strCache>
            </c:strRef>
          </c:tx>
          <c:marker>
            <c:symbol val="none"/>
          </c:marker>
          <c:cat>
            <c:numRef>
              <c:f>'Rest of LEP'!$AL$4:$AL$10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'Rest of LEP'!$AO$4:$AO$10</c:f>
              <c:numCache>
                <c:formatCode>General</c:formatCode>
                <c:ptCount val="7"/>
                <c:pt idx="2" formatCode="#,##0.000">
                  <c:v>2.371048355126679</c:v>
                </c:pt>
                <c:pt idx="3" formatCode="#,##0.000">
                  <c:v>2.341448125560322</c:v>
                </c:pt>
                <c:pt idx="4" formatCode="#,##0.000">
                  <c:v>2.316074086711128</c:v>
                </c:pt>
                <c:pt idx="5" formatCode="#,##0.000">
                  <c:v>2.279800763876047</c:v>
                </c:pt>
                <c:pt idx="6" formatCode="#,##0.000">
                  <c:v>2.246617278435376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'Rest of LEP'!$AP$3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'Rest of LEP'!$AL$4:$AL$10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'Rest of LEP'!$AP$4:$AP$10</c:f>
              <c:numCache>
                <c:formatCode>General</c:formatCode>
                <c:ptCount val="7"/>
                <c:pt idx="2" formatCode="#,##0.000">
                  <c:v>2.371048355126679</c:v>
                </c:pt>
                <c:pt idx="3" formatCode="#,##0.000">
                  <c:v>2.350029726697053</c:v>
                </c:pt>
                <c:pt idx="4" formatCode="#,##0.000">
                  <c:v>2.334413302575008</c:v>
                </c:pt>
                <c:pt idx="5" formatCode="#,##0.000">
                  <c:v>2.306091434802158</c:v>
                </c:pt>
                <c:pt idx="6" formatCode="#,##0.000">
                  <c:v>2.275668609944501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'Rest of LEP'!$AQ$3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'Rest of LEP'!$AL$4:$AL$10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'Rest of LEP'!$AQ$4:$AQ$10</c:f>
              <c:numCache>
                <c:formatCode>General</c:formatCode>
                <c:ptCount val="7"/>
                <c:pt idx="2" formatCode="#,##0.000">
                  <c:v>2.371048355126679</c:v>
                </c:pt>
                <c:pt idx="3" formatCode="#,##0.000">
                  <c:v>2.357693542391106</c:v>
                </c:pt>
                <c:pt idx="4" formatCode="#,##0.000">
                  <c:v>2.350230352438031</c:v>
                </c:pt>
                <c:pt idx="5" formatCode="#,##0.000">
                  <c:v>2.328378852615875</c:v>
                </c:pt>
                <c:pt idx="6" formatCode="#,##0.000">
                  <c:v>2.303584642703834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308168"/>
        <c:axId val="2116546536"/>
      </c:lineChart>
      <c:catAx>
        <c:axId val="2078308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6546536"/>
        <c:crosses val="autoZero"/>
        <c:auto val="1"/>
        <c:lblAlgn val="ctr"/>
        <c:lblOffset val="100"/>
        <c:noMultiLvlLbl val="0"/>
      </c:catAx>
      <c:valAx>
        <c:axId val="2116546536"/>
        <c:scaling>
          <c:orientation val="minMax"/>
        </c:scaling>
        <c:delete val="0"/>
        <c:axPos val="l"/>
        <c:majorGridlines/>
        <c:numFmt formatCode="#,##0.000" sourceLinked="1"/>
        <c:majorTickMark val="out"/>
        <c:minorTickMark val="none"/>
        <c:tickLblPos val="nextTo"/>
        <c:crossAx val="2078308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Birmingham!$AF$3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Birmingham!$AE$4:$AE$10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Birmingham!$AF$4:$AF$10</c:f>
              <c:numCache>
                <c:formatCode>0.0</c:formatCode>
                <c:ptCount val="7"/>
                <c:pt idx="0">
                  <c:v>390.505</c:v>
                </c:pt>
                <c:pt idx="1">
                  <c:v>399.464</c:v>
                </c:pt>
                <c:pt idx="2">
                  <c:v>415.715</c:v>
                </c:pt>
                <c:pt idx="3">
                  <c:v>435.918</c:v>
                </c:pt>
                <c:pt idx="4">
                  <c:v>456.748</c:v>
                </c:pt>
                <c:pt idx="5">
                  <c:v>477.08</c:v>
                </c:pt>
                <c:pt idx="6">
                  <c:v>497.255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Birmingham!$AG$3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Birmingham!$AE$4:$AE$10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Birmingham!$AG$4:$AG$10</c:f>
              <c:numCache>
                <c:formatCode>General</c:formatCode>
                <c:ptCount val="7"/>
                <c:pt idx="2" formatCode="0.0">
                  <c:v>411.355</c:v>
                </c:pt>
                <c:pt idx="3" formatCode="0.0">
                  <c:v>429.42</c:v>
                </c:pt>
                <c:pt idx="4" formatCode="0.0">
                  <c:v>448.032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Birmingham!$AH$3</c:f>
              <c:strCache>
                <c:ptCount val="1"/>
                <c:pt idx="0">
                  <c:v>ONS/PBA 2012</c:v>
                </c:pt>
              </c:strCache>
            </c:strRef>
          </c:tx>
          <c:marker>
            <c:symbol val="none"/>
          </c:marker>
          <c:cat>
            <c:numRef>
              <c:f>Birmingham!$AE$4:$AE$10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Birmingham!$AH$4:$AH$10</c:f>
              <c:numCache>
                <c:formatCode>General</c:formatCode>
                <c:ptCount val="7"/>
                <c:pt idx="2" formatCode="0.0">
                  <c:v>411.3016780928921</c:v>
                </c:pt>
                <c:pt idx="3" formatCode="0.0">
                  <c:v>431.0504665519316</c:v>
                </c:pt>
                <c:pt idx="4" formatCode="0.0">
                  <c:v>451.8453218477576</c:v>
                </c:pt>
                <c:pt idx="5" formatCode="0.0">
                  <c:v>475.0301473339546</c:v>
                </c:pt>
                <c:pt idx="6" formatCode="0.0">
                  <c:v>497.6358309181812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Birmingham!$AI$3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Birmingham!$AE$4:$AE$10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Birmingham!$AI$4:$AI$10</c:f>
              <c:numCache>
                <c:formatCode>General</c:formatCode>
                <c:ptCount val="7"/>
                <c:pt idx="2" formatCode="0.0">
                  <c:v>411.355</c:v>
                </c:pt>
                <c:pt idx="3" formatCode="0.0">
                  <c:v>436.660658316441</c:v>
                </c:pt>
                <c:pt idx="4" formatCode="0.0">
                  <c:v>465.9988117724571</c:v>
                </c:pt>
                <c:pt idx="5" formatCode="0.0">
                  <c:v>500.4695054409253</c:v>
                </c:pt>
                <c:pt idx="6" formatCode="0.0">
                  <c:v>537.2427388456666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Birmingham!$AJ$3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Birmingham!$AE$4:$AE$10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Birmingham!$AJ$4:$AJ$10</c:f>
              <c:numCache>
                <c:formatCode>General</c:formatCode>
                <c:ptCount val="7"/>
                <c:pt idx="2" formatCode="0.0">
                  <c:v>411.355</c:v>
                </c:pt>
                <c:pt idx="3" formatCode="0.0">
                  <c:v>433.3033659244627</c:v>
                </c:pt>
                <c:pt idx="4" formatCode="0.0">
                  <c:v>459.0817138408379</c:v>
                </c:pt>
                <c:pt idx="5" formatCode="0.0">
                  <c:v>490.4540334855798</c:v>
                </c:pt>
                <c:pt idx="6" formatCode="0.0">
                  <c:v>523.7104654117292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575448"/>
        <c:axId val="2131578568"/>
      </c:lineChart>
      <c:catAx>
        <c:axId val="2131575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1578568"/>
        <c:crosses val="autoZero"/>
        <c:auto val="1"/>
        <c:lblAlgn val="ctr"/>
        <c:lblOffset val="100"/>
        <c:noMultiLvlLbl val="0"/>
      </c:catAx>
      <c:valAx>
        <c:axId val="2131578568"/>
        <c:scaling>
          <c:orientation val="minMax"/>
          <c:min val="38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1575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'Rest of LEP'!$BA$4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'Rest of LEP'!$AZ$5:$AZ$9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'Rest of LEP'!$BA$5:$BA$9</c:f>
              <c:numCache>
                <c:formatCode>#,##0.0</c:formatCode>
                <c:ptCount val="5"/>
                <c:pt idx="0">
                  <c:v>445.4286232887717</c:v>
                </c:pt>
                <c:pt idx="1">
                  <c:v>448.1655603894828</c:v>
                </c:pt>
                <c:pt idx="2">
                  <c:v>450.4267556426903</c:v>
                </c:pt>
                <c:pt idx="3">
                  <c:v>452.5531778789137</c:v>
                </c:pt>
                <c:pt idx="4">
                  <c:v>454.897441699736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'Rest of LEP'!$BB$4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'Rest of LEP'!$AZ$5:$AZ$9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'Rest of LEP'!$BB$5:$BB$9</c:f>
              <c:numCache>
                <c:formatCode>#,##0.0</c:formatCode>
                <c:ptCount val="5"/>
                <c:pt idx="0">
                  <c:v>452.8216557727084</c:v>
                </c:pt>
                <c:pt idx="1">
                  <c:v>457.2401690197859</c:v>
                </c:pt>
                <c:pt idx="2">
                  <c:v>459.9749168473472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'Rest of LEP'!$BC$4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'Rest of LEP'!$AZ$5:$AZ$9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'Rest of LEP'!$BC$5:$BC$9</c:f>
              <c:numCache>
                <c:formatCode>#,##0.0</c:formatCode>
                <c:ptCount val="5"/>
                <c:pt idx="0">
                  <c:v>452.8216557727084</c:v>
                </c:pt>
                <c:pt idx="1">
                  <c:v>453.3634797890426</c:v>
                </c:pt>
                <c:pt idx="2">
                  <c:v>451.6715623069491</c:v>
                </c:pt>
                <c:pt idx="3">
                  <c:v>449.9810777573097</c:v>
                </c:pt>
                <c:pt idx="4">
                  <c:v>447.7340962785375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'Rest of LEP'!$BD$4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'Rest of LEP'!$AZ$5:$AZ$9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'Rest of LEP'!$BD$5:$BD$9</c:f>
              <c:numCache>
                <c:formatCode>#,##0.0</c:formatCode>
                <c:ptCount val="5"/>
                <c:pt idx="0">
                  <c:v>452.8216557727084</c:v>
                </c:pt>
                <c:pt idx="1">
                  <c:v>455.7589379157728</c:v>
                </c:pt>
                <c:pt idx="2">
                  <c:v>457.7856099368805</c:v>
                </c:pt>
                <c:pt idx="3">
                  <c:v>460.5366473620911</c:v>
                </c:pt>
                <c:pt idx="4">
                  <c:v>463.0794128331425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022504"/>
        <c:axId val="2133034504"/>
      </c:lineChart>
      <c:catAx>
        <c:axId val="2133022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3034504"/>
        <c:crosses val="autoZero"/>
        <c:auto val="1"/>
        <c:lblAlgn val="ctr"/>
        <c:lblOffset val="100"/>
        <c:noMultiLvlLbl val="0"/>
      </c:catAx>
      <c:valAx>
        <c:axId val="2133034504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133022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LEP!$B$3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LEP!$A$4:$A$34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LEP!$B$4:$B$34</c:f>
              <c:numCache>
                <c:formatCode>#,##0.0</c:formatCode>
                <c:ptCount val="31"/>
                <c:pt idx="0">
                  <c:v>1811.756</c:v>
                </c:pt>
                <c:pt idx="1">
                  <c:v>1821.017</c:v>
                </c:pt>
                <c:pt idx="2">
                  <c:v>1832.318</c:v>
                </c:pt>
                <c:pt idx="3">
                  <c:v>1841.905</c:v>
                </c:pt>
                <c:pt idx="4">
                  <c:v>1858.36</c:v>
                </c:pt>
                <c:pt idx="5">
                  <c:v>1869.638</c:v>
                </c:pt>
                <c:pt idx="6">
                  <c:v>1883.635</c:v>
                </c:pt>
                <c:pt idx="7">
                  <c:v>1900.215</c:v>
                </c:pt>
                <c:pt idx="8">
                  <c:v>1914.895</c:v>
                </c:pt>
                <c:pt idx="9">
                  <c:v>1929.306</c:v>
                </c:pt>
                <c:pt idx="10">
                  <c:v>1946.483</c:v>
                </c:pt>
                <c:pt idx="11">
                  <c:v>1960.207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LEP!$C$3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LEP!$A$4:$A$34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LEP!$C$4:$C$34</c:f>
              <c:numCache>
                <c:formatCode>#,##0.0</c:formatCode>
                <c:ptCount val="31"/>
                <c:pt idx="7">
                  <c:v>1869.4</c:v>
                </c:pt>
                <c:pt idx="8">
                  <c:v>1880.5</c:v>
                </c:pt>
                <c:pt idx="9">
                  <c:v>1891.9</c:v>
                </c:pt>
                <c:pt idx="10">
                  <c:v>1903.4</c:v>
                </c:pt>
                <c:pt idx="11">
                  <c:v>1915.1</c:v>
                </c:pt>
                <c:pt idx="12">
                  <c:v>1926.7</c:v>
                </c:pt>
                <c:pt idx="13">
                  <c:v>1938.6</c:v>
                </c:pt>
                <c:pt idx="14">
                  <c:v>1950.4</c:v>
                </c:pt>
                <c:pt idx="15">
                  <c:v>1962.3</c:v>
                </c:pt>
                <c:pt idx="16">
                  <c:v>1974.6</c:v>
                </c:pt>
                <c:pt idx="17">
                  <c:v>1986.8</c:v>
                </c:pt>
                <c:pt idx="18">
                  <c:v>1999.0</c:v>
                </c:pt>
                <c:pt idx="19">
                  <c:v>2011.3</c:v>
                </c:pt>
                <c:pt idx="20">
                  <c:v>2023.5</c:v>
                </c:pt>
                <c:pt idx="21">
                  <c:v>2035.4</c:v>
                </c:pt>
                <c:pt idx="22">
                  <c:v>2047.2</c:v>
                </c:pt>
                <c:pt idx="23">
                  <c:v>2059.1</c:v>
                </c:pt>
                <c:pt idx="24">
                  <c:v>2070.7</c:v>
                </c:pt>
                <c:pt idx="25">
                  <c:v>2082.1</c:v>
                </c:pt>
                <c:pt idx="26">
                  <c:v>2093.4</c:v>
                </c:pt>
                <c:pt idx="27">
                  <c:v>2104.6</c:v>
                </c:pt>
                <c:pt idx="28">
                  <c:v>2115.3</c:v>
                </c:pt>
                <c:pt idx="29">
                  <c:v>2125.8</c:v>
                </c:pt>
                <c:pt idx="30">
                  <c:v>2136.3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LEP!$D$3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LEP!$A$4:$A$34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LEP!$D$4:$D$34</c:f>
              <c:numCache>
                <c:formatCode>#,##0.0</c:formatCode>
                <c:ptCount val="31"/>
                <c:pt idx="10">
                  <c:v>1946.483</c:v>
                </c:pt>
                <c:pt idx="11">
                  <c:v>1961.32972613278</c:v>
                </c:pt>
                <c:pt idx="12">
                  <c:v>1976.257832861265</c:v>
                </c:pt>
                <c:pt idx="13">
                  <c:v>1991.104754247107</c:v>
                </c:pt>
                <c:pt idx="14">
                  <c:v>2005.571581314558</c:v>
                </c:pt>
                <c:pt idx="15">
                  <c:v>2019.762360965024</c:v>
                </c:pt>
                <c:pt idx="16">
                  <c:v>2033.507206589622</c:v>
                </c:pt>
                <c:pt idx="17">
                  <c:v>2046.952418218167</c:v>
                </c:pt>
                <c:pt idx="18">
                  <c:v>2060.12755570149</c:v>
                </c:pt>
                <c:pt idx="19">
                  <c:v>2073.061759092427</c:v>
                </c:pt>
                <c:pt idx="20">
                  <c:v>2085.782153089896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LEP!$E$3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LEP!$A$4:$A$34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LEP!$E$4:$E$34</c:f>
              <c:numCache>
                <c:formatCode>#,##0.0</c:formatCode>
                <c:ptCount val="31"/>
                <c:pt idx="11">
                  <c:v>1960.2</c:v>
                </c:pt>
                <c:pt idx="12">
                  <c:v>1971.2</c:v>
                </c:pt>
                <c:pt idx="13">
                  <c:v>1983.1</c:v>
                </c:pt>
                <c:pt idx="14">
                  <c:v>1995.3</c:v>
                </c:pt>
                <c:pt idx="15">
                  <c:v>2007.6</c:v>
                </c:pt>
                <c:pt idx="16">
                  <c:v>2019.9</c:v>
                </c:pt>
                <c:pt idx="17">
                  <c:v>2032.2</c:v>
                </c:pt>
                <c:pt idx="18">
                  <c:v>2044.0</c:v>
                </c:pt>
                <c:pt idx="19">
                  <c:v>2055.7</c:v>
                </c:pt>
                <c:pt idx="20">
                  <c:v>2067.4</c:v>
                </c:pt>
                <c:pt idx="21">
                  <c:v>2078.599999999999</c:v>
                </c:pt>
                <c:pt idx="22">
                  <c:v>2090.0</c:v>
                </c:pt>
                <c:pt idx="23">
                  <c:v>2101.2</c:v>
                </c:pt>
                <c:pt idx="24">
                  <c:v>2112.5</c:v>
                </c:pt>
                <c:pt idx="25">
                  <c:v>2123.1</c:v>
                </c:pt>
                <c:pt idx="26">
                  <c:v>2134.1</c:v>
                </c:pt>
                <c:pt idx="27">
                  <c:v>2144.5</c:v>
                </c:pt>
                <c:pt idx="28">
                  <c:v>2155.1</c:v>
                </c:pt>
                <c:pt idx="29">
                  <c:v>2165.4</c:v>
                </c:pt>
                <c:pt idx="30">
                  <c:v>2175.4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LEP!$F$3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LEP!$A$4:$A$34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LEP!$F$4:$F$34</c:f>
              <c:numCache>
                <c:formatCode>#,##0.0</c:formatCode>
                <c:ptCount val="31"/>
                <c:pt idx="11">
                  <c:v>1960.207</c:v>
                </c:pt>
                <c:pt idx="12">
                  <c:v>1976.447271940732</c:v>
                </c:pt>
                <c:pt idx="13">
                  <c:v>1993.088840827225</c:v>
                </c:pt>
                <c:pt idx="14">
                  <c:v>2009.904608803338</c:v>
                </c:pt>
                <c:pt idx="15">
                  <c:v>2026.795847686118</c:v>
                </c:pt>
                <c:pt idx="16">
                  <c:v>2043.880506513605</c:v>
                </c:pt>
                <c:pt idx="17">
                  <c:v>2061.11677032681</c:v>
                </c:pt>
                <c:pt idx="18">
                  <c:v>2078.485627697171</c:v>
                </c:pt>
                <c:pt idx="19">
                  <c:v>2095.942319640253</c:v>
                </c:pt>
                <c:pt idx="20">
                  <c:v>2113.515634309898</c:v>
                </c:pt>
                <c:pt idx="21">
                  <c:v>2131.08559222077</c:v>
                </c:pt>
                <c:pt idx="22">
                  <c:v>2148.579047199474</c:v>
                </c:pt>
                <c:pt idx="23">
                  <c:v>2166.090111890918</c:v>
                </c:pt>
                <c:pt idx="24">
                  <c:v>2183.57667883146</c:v>
                </c:pt>
                <c:pt idx="25">
                  <c:v>2200.977832052836</c:v>
                </c:pt>
                <c:pt idx="26">
                  <c:v>2218.333641362007</c:v>
                </c:pt>
                <c:pt idx="27">
                  <c:v>2235.655169590303</c:v>
                </c:pt>
                <c:pt idx="28">
                  <c:v>2252.977415121343</c:v>
                </c:pt>
                <c:pt idx="29">
                  <c:v>2270.223882180511</c:v>
                </c:pt>
                <c:pt idx="30">
                  <c:v>2287.41497425966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LEP!$G$3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LEP!$A$4:$A$34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LEP!$G$4:$G$34</c:f>
              <c:numCache>
                <c:formatCode>General</c:formatCode>
                <c:ptCount val="31"/>
                <c:pt idx="11" formatCode="#,##0.0">
                  <c:v>1960.207</c:v>
                </c:pt>
                <c:pt idx="12" formatCode="#,##0.0">
                  <c:v>1974.98418239798</c:v>
                </c:pt>
                <c:pt idx="13" formatCode="#,##0.0">
                  <c:v>1990.396352517669</c:v>
                </c:pt>
                <c:pt idx="14" formatCode="#,##0.0">
                  <c:v>2006.193023991702</c:v>
                </c:pt>
                <c:pt idx="15" formatCode="#,##0.0">
                  <c:v>2022.308978653525</c:v>
                </c:pt>
                <c:pt idx="16" formatCode="#,##0.0">
                  <c:v>2038.83317209509</c:v>
                </c:pt>
                <c:pt idx="17" formatCode="#,##0.0">
                  <c:v>2055.716111234758</c:v>
                </c:pt>
                <c:pt idx="18" formatCode="#,##0.0">
                  <c:v>2072.899116563635</c:v>
                </c:pt>
                <c:pt idx="19" formatCode="#,##0.0">
                  <c:v>2090.328576910425</c:v>
                </c:pt>
                <c:pt idx="20" formatCode="#,##0.0">
                  <c:v>2108.018194336936</c:v>
                </c:pt>
                <c:pt idx="21" formatCode="#,##0.0">
                  <c:v>2125.818609734639</c:v>
                </c:pt>
                <c:pt idx="22" formatCode="#,##0.0">
                  <c:v>2143.656191525303</c:v>
                </c:pt>
                <c:pt idx="23" formatCode="#,##0.0">
                  <c:v>2161.581746441597</c:v>
                </c:pt>
                <c:pt idx="24" formatCode="#,##0.0">
                  <c:v>2179.534979210765</c:v>
                </c:pt>
                <c:pt idx="25" formatCode="#,##0.0">
                  <c:v>2197.438841419517</c:v>
                </c:pt>
                <c:pt idx="26" formatCode="#,##0.0">
                  <c:v>2215.333836543273</c:v>
                </c:pt>
                <c:pt idx="27" formatCode="#,##0.0">
                  <c:v>2233.210339962699</c:v>
                </c:pt>
                <c:pt idx="28" formatCode="#,##0.0">
                  <c:v>2251.071079766697</c:v>
                </c:pt>
                <c:pt idx="29" formatCode="#,##0.0">
                  <c:v>2268.858427464057</c:v>
                </c:pt>
                <c:pt idx="30" formatCode="#,##0.0">
                  <c:v>2286.625994115002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096104"/>
        <c:axId val="2133099304"/>
      </c:lineChart>
      <c:catAx>
        <c:axId val="2133096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3099304"/>
        <c:crosses val="autoZero"/>
        <c:auto val="1"/>
        <c:lblAlgn val="ctr"/>
        <c:lblOffset val="100"/>
        <c:noMultiLvlLbl val="0"/>
      </c:catAx>
      <c:valAx>
        <c:axId val="2133099304"/>
        <c:scaling>
          <c:orientation val="minMax"/>
          <c:min val="1750.0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133096104"/>
        <c:crosses val="autoZero"/>
        <c:crossBetween val="between"/>
        <c:majorUnit val="50.0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LEP!$N$3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LEP!$M$4:$M$33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LEP!$N$4:$N$33</c:f>
              <c:numCache>
                <c:formatCode>#,##0.0</c:formatCode>
                <c:ptCount val="30"/>
                <c:pt idx="0">
                  <c:v>3.857</c:v>
                </c:pt>
                <c:pt idx="1">
                  <c:v>5.459</c:v>
                </c:pt>
                <c:pt idx="2">
                  <c:v>2.619</c:v>
                </c:pt>
                <c:pt idx="3">
                  <c:v>8.687</c:v>
                </c:pt>
                <c:pt idx="4">
                  <c:v>2.921</c:v>
                </c:pt>
                <c:pt idx="5">
                  <c:v>4.527</c:v>
                </c:pt>
                <c:pt idx="6">
                  <c:v>5.992999999999999</c:v>
                </c:pt>
                <c:pt idx="7">
                  <c:v>3.587000000000001</c:v>
                </c:pt>
                <c:pt idx="8">
                  <c:v>3.56</c:v>
                </c:pt>
                <c:pt idx="9">
                  <c:v>5.501</c:v>
                </c:pt>
                <c:pt idx="10">
                  <c:v>1.687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LEP!$O$3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LEP!$M$4:$M$33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LEP!$O$4:$O$33</c:f>
              <c:numCache>
                <c:formatCode>0.0</c:formatCode>
                <c:ptCount val="30"/>
                <c:pt idx="7" formatCode="#,##0.0">
                  <c:v>0.2</c:v>
                </c:pt>
                <c:pt idx="8" formatCode="#,##0.0">
                  <c:v>0.3</c:v>
                </c:pt>
                <c:pt idx="9" formatCode="#,##0.0">
                  <c:v>0.0999999999999998</c:v>
                </c:pt>
                <c:pt idx="10" formatCode="#,##0.0">
                  <c:v>-0.1</c:v>
                </c:pt>
                <c:pt idx="11" formatCode="#,##0.0">
                  <c:v>-0.1</c:v>
                </c:pt>
                <c:pt idx="12" formatCode="#,##0.0">
                  <c:v>-0.3</c:v>
                </c:pt>
                <c:pt idx="13" formatCode="#,##0.0">
                  <c:v>-0.6</c:v>
                </c:pt>
                <c:pt idx="14" formatCode="#,##0.0">
                  <c:v>-0.7</c:v>
                </c:pt>
                <c:pt idx="15" formatCode="#,##0.0">
                  <c:v>-0.7</c:v>
                </c:pt>
                <c:pt idx="16" formatCode="#,##0.0">
                  <c:v>-0.9</c:v>
                </c:pt>
                <c:pt idx="17" formatCode="#,##0.0">
                  <c:v>-0.799999999999999</c:v>
                </c:pt>
                <c:pt idx="18" formatCode="#,##0.0">
                  <c:v>-0.9</c:v>
                </c:pt>
                <c:pt idx="19" formatCode="#,##0.0">
                  <c:v>-1.0</c:v>
                </c:pt>
                <c:pt idx="20" formatCode="#,##0.0">
                  <c:v>-0.9</c:v>
                </c:pt>
                <c:pt idx="21" formatCode="#,##0.0">
                  <c:v>-0.9</c:v>
                </c:pt>
                <c:pt idx="22" formatCode="#,##0.0">
                  <c:v>-0.9</c:v>
                </c:pt>
                <c:pt idx="23" formatCode="#,##0.0">
                  <c:v>-0.9</c:v>
                </c:pt>
                <c:pt idx="24" formatCode="#,##0.0">
                  <c:v>-0.8</c:v>
                </c:pt>
                <c:pt idx="25" formatCode="#,##0.0">
                  <c:v>-0.7</c:v>
                </c:pt>
                <c:pt idx="26" formatCode="#,##0.0">
                  <c:v>-0.8</c:v>
                </c:pt>
                <c:pt idx="27" formatCode="#,##0.0">
                  <c:v>-1.0</c:v>
                </c:pt>
                <c:pt idx="28" formatCode="#,##0.0">
                  <c:v>-1.2</c:v>
                </c:pt>
                <c:pt idx="29" formatCode="#,##0.0">
                  <c:v>-1.399999999999999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LEP!$P$3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LEP!$M$4:$M$33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LEP!$P$4:$P$33</c:f>
              <c:numCache>
                <c:formatCode>0.0</c:formatCode>
                <c:ptCount val="30"/>
                <c:pt idx="10" formatCode="#,##0.0">
                  <c:v>1.489658988526657</c:v>
                </c:pt>
                <c:pt idx="11" formatCode="#,##0.0">
                  <c:v>1.115509913764524</c:v>
                </c:pt>
                <c:pt idx="12" formatCode="#,##0.0">
                  <c:v>0.803959466001922</c:v>
                </c:pt>
                <c:pt idx="13" formatCode="#,##0.0">
                  <c:v>0.561198797589917</c:v>
                </c:pt>
                <c:pt idx="14" formatCode="#,##0.0">
                  <c:v>0.276981138201776</c:v>
                </c:pt>
                <c:pt idx="15" formatCode="#,##0.0">
                  <c:v>-0.0242140788897349</c:v>
                </c:pt>
                <c:pt idx="16" formatCode="#,##0.0">
                  <c:v>-0.119133718613627</c:v>
                </c:pt>
                <c:pt idx="17" formatCode="#,##0.0">
                  <c:v>-0.236801971497046</c:v>
                </c:pt>
                <c:pt idx="18" formatCode="#,##0.0">
                  <c:v>-0.373259948895648</c:v>
                </c:pt>
                <c:pt idx="19" formatCode="#,##0.0">
                  <c:v>-0.455645884118879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LEP!$Q$3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LEP!$M$4:$M$33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LEP!$Q$4:$Q$33</c:f>
              <c:numCache>
                <c:formatCode>0.0</c:formatCode>
                <c:ptCount val="30"/>
                <c:pt idx="11" formatCode="#,##0.0">
                  <c:v>0.2</c:v>
                </c:pt>
                <c:pt idx="12" formatCode="#,##0.0">
                  <c:v>-0.1</c:v>
                </c:pt>
                <c:pt idx="13" formatCode="#,##0.0">
                  <c:v>-0.1</c:v>
                </c:pt>
                <c:pt idx="14" formatCode="#,##0.0">
                  <c:v>0.3</c:v>
                </c:pt>
                <c:pt idx="15" formatCode="#,##0.0">
                  <c:v>-0.1</c:v>
                </c:pt>
                <c:pt idx="16" formatCode="#,##0.0">
                  <c:v>0.1</c:v>
                </c:pt>
                <c:pt idx="17" formatCode="#,##0.0">
                  <c:v>-0.3</c:v>
                </c:pt>
                <c:pt idx="18" formatCode="#,##0.0">
                  <c:v>-0.5</c:v>
                </c:pt>
                <c:pt idx="19" formatCode="#,##0.0">
                  <c:v>-0.4</c:v>
                </c:pt>
                <c:pt idx="20" formatCode="#,##0.0">
                  <c:v>-0.4</c:v>
                </c:pt>
                <c:pt idx="21" formatCode="#,##0.0">
                  <c:v>-0.4</c:v>
                </c:pt>
                <c:pt idx="22" formatCode="#,##0.0">
                  <c:v>-0.6</c:v>
                </c:pt>
                <c:pt idx="23" formatCode="#,##0.0">
                  <c:v>-0.3</c:v>
                </c:pt>
                <c:pt idx="24" formatCode="#,##0.0">
                  <c:v>-0.200000000000001</c:v>
                </c:pt>
                <c:pt idx="25" formatCode="#,##0.0">
                  <c:v>-0.100000000000001</c:v>
                </c:pt>
                <c:pt idx="26" formatCode="#,##0.0">
                  <c:v>-0.200000000000001</c:v>
                </c:pt>
                <c:pt idx="27" formatCode="#,##0.0">
                  <c:v>-0.100000000000001</c:v>
                </c:pt>
                <c:pt idx="28" formatCode="#,##0.0">
                  <c:v>0.0</c:v>
                </c:pt>
                <c:pt idx="29" formatCode="#,##0.0">
                  <c:v>-0.1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LEP!$R$3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LEP!$M$4:$M$33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LEP!$R$4:$R$33</c:f>
              <c:numCache>
                <c:formatCode>0.0</c:formatCode>
                <c:ptCount val="30"/>
                <c:pt idx="11" formatCode="#,##0.0">
                  <c:v>4.078695067919596</c:v>
                </c:pt>
                <c:pt idx="12" formatCode="#,##0.0">
                  <c:v>4.039219414212906</c:v>
                </c:pt>
                <c:pt idx="13" formatCode="#,##0.0">
                  <c:v>4.028228189802772</c:v>
                </c:pt>
                <c:pt idx="14" formatCode="#,##0.0">
                  <c:v>3.926681517273884</c:v>
                </c:pt>
                <c:pt idx="15" formatCode="#,##0.0">
                  <c:v>3.949619918895302</c:v>
                </c:pt>
                <c:pt idx="16" formatCode="#,##0.0">
                  <c:v>3.976693828354823</c:v>
                </c:pt>
                <c:pt idx="17" formatCode="#,##0.0">
                  <c:v>4.033612662649734</c:v>
                </c:pt>
                <c:pt idx="18" formatCode="#,##0.0">
                  <c:v>4.08524977447035</c:v>
                </c:pt>
                <c:pt idx="19" formatCode="#,##0.0">
                  <c:v>4.19259907329943</c:v>
                </c:pt>
                <c:pt idx="20" formatCode="#,##0.0">
                  <c:v>4.2595411656876</c:v>
                </c:pt>
                <c:pt idx="21" formatCode="#,##0.0">
                  <c:v>4.18827833072449</c:v>
                </c:pt>
                <c:pt idx="22" formatCode="#,##0.0">
                  <c:v>4.221805693254587</c:v>
                </c:pt>
                <c:pt idx="23" formatCode="#,##0.0">
                  <c:v>4.233857729437728</c:v>
                </c:pt>
                <c:pt idx="24" formatCode="#,##0.0">
                  <c:v>4.19154389527146</c:v>
                </c:pt>
                <c:pt idx="25" formatCode="#,##0.0">
                  <c:v>4.216088035331724</c:v>
                </c:pt>
                <c:pt idx="26" formatCode="#,##0.0">
                  <c:v>4.259960246074492</c:v>
                </c:pt>
                <c:pt idx="27" formatCode="#,##0.0">
                  <c:v>4.343022375715143</c:v>
                </c:pt>
                <c:pt idx="28" formatCode="#,##0.0">
                  <c:v>4.399838034680351</c:v>
                </c:pt>
                <c:pt idx="29" formatCode="#,##0.0">
                  <c:v>4.505416351994763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LEP!$S$3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LEP!$M$4:$M$33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LEP!$S$4:$S$33</c:f>
              <c:numCache>
                <c:formatCode>General</c:formatCode>
                <c:ptCount val="30"/>
                <c:pt idx="11" formatCode="#,##0.0">
                  <c:v>2.564903165612683</c:v>
                </c:pt>
                <c:pt idx="12" formatCode="#,##0.0">
                  <c:v>2.644236393018436</c:v>
                </c:pt>
                <c:pt idx="13" formatCode="#,##0.0">
                  <c:v>2.725902427092089</c:v>
                </c:pt>
                <c:pt idx="14" formatCode="#,##0.0">
                  <c:v>2.748652575840678</c:v>
                </c:pt>
                <c:pt idx="15" formatCode="#,##0.0">
                  <c:v>2.867772957538643</c:v>
                </c:pt>
                <c:pt idx="16" formatCode="#,##0.0">
                  <c:v>2.985702934367612</c:v>
                </c:pt>
                <c:pt idx="17" formatCode="#,##0.0">
                  <c:v>3.099106664039793</c:v>
                </c:pt>
                <c:pt idx="18" formatCode="#,##0.0">
                  <c:v>3.206132859621774</c:v>
                </c:pt>
                <c:pt idx="19" formatCode="#,##0.0">
                  <c:v>3.363563020892132</c:v>
                </c:pt>
                <c:pt idx="20" formatCode="#,##0.0">
                  <c:v>3.464604981592266</c:v>
                </c:pt>
                <c:pt idx="21" formatCode="#,##0.0">
                  <c:v>3.441373290242252</c:v>
                </c:pt>
                <c:pt idx="22" formatCode="#,##0.0">
                  <c:v>3.496356656143332</c:v>
                </c:pt>
                <c:pt idx="23" formatCode="#,##0.0">
                  <c:v>3.52868621231026</c:v>
                </c:pt>
                <c:pt idx="24" formatCode="#,##0.0">
                  <c:v>3.506669620123533</c:v>
                </c:pt>
                <c:pt idx="25" formatCode="#,##0.0">
                  <c:v>3.566804949751326</c:v>
                </c:pt>
                <c:pt idx="26" formatCode="#,##0.0">
                  <c:v>3.638199908857524</c:v>
                </c:pt>
                <c:pt idx="27" formatCode="#,##0.0">
                  <c:v>3.726103068671874</c:v>
                </c:pt>
                <c:pt idx="28" formatCode="#,##0.0">
                  <c:v>3.809737050691142</c:v>
                </c:pt>
                <c:pt idx="29" formatCode="#,##0.0">
                  <c:v>3.977342742354492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579944"/>
        <c:axId val="2119583144"/>
      </c:lineChart>
      <c:catAx>
        <c:axId val="2119579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9583144"/>
        <c:crosses val="autoZero"/>
        <c:auto val="1"/>
        <c:lblAlgn val="ctr"/>
        <c:lblOffset val="100"/>
        <c:noMultiLvlLbl val="0"/>
      </c:catAx>
      <c:valAx>
        <c:axId val="2119583144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119579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LEP!$Z$3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LEP!$Y$4:$Y$33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LEP!$Z$4:$Z$33</c:f>
              <c:numCache>
                <c:formatCode>#,##0.0</c:formatCode>
                <c:ptCount val="30"/>
                <c:pt idx="0">
                  <c:v>5.404</c:v>
                </c:pt>
                <c:pt idx="1">
                  <c:v>5.842</c:v>
                </c:pt>
                <c:pt idx="2">
                  <c:v>6.968</c:v>
                </c:pt>
                <c:pt idx="3">
                  <c:v>7.768000000000001</c:v>
                </c:pt>
                <c:pt idx="4">
                  <c:v>8.357</c:v>
                </c:pt>
                <c:pt idx="5">
                  <c:v>9.47</c:v>
                </c:pt>
                <c:pt idx="6">
                  <c:v>10.587</c:v>
                </c:pt>
                <c:pt idx="7">
                  <c:v>11.093</c:v>
                </c:pt>
                <c:pt idx="8">
                  <c:v>10.851</c:v>
                </c:pt>
                <c:pt idx="9">
                  <c:v>11.676</c:v>
                </c:pt>
                <c:pt idx="10">
                  <c:v>12.037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LEP!$AA$3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LEP!$Y$4:$Y$33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LEP!$AA$4:$AA$33</c:f>
              <c:numCache>
                <c:formatCode>0.0</c:formatCode>
                <c:ptCount val="30"/>
                <c:pt idx="7" formatCode="#,##0.0">
                  <c:v>10.9</c:v>
                </c:pt>
                <c:pt idx="8" formatCode="#,##0.0">
                  <c:v>11.3</c:v>
                </c:pt>
                <c:pt idx="9" formatCode="#,##0.0">
                  <c:v>11.5</c:v>
                </c:pt>
                <c:pt idx="10" formatCode="#,##0.0">
                  <c:v>11.8</c:v>
                </c:pt>
                <c:pt idx="11" formatCode="#,##0.0">
                  <c:v>12.0</c:v>
                </c:pt>
                <c:pt idx="12" formatCode="#,##0.0">
                  <c:v>12.3</c:v>
                </c:pt>
                <c:pt idx="13" formatCode="#,##0.0">
                  <c:v>12.4</c:v>
                </c:pt>
                <c:pt idx="14" formatCode="#,##0.0">
                  <c:v>12.8</c:v>
                </c:pt>
                <c:pt idx="15" formatCode="#,##0.0">
                  <c:v>13.0</c:v>
                </c:pt>
                <c:pt idx="16" formatCode="#,##0.0">
                  <c:v>13.1</c:v>
                </c:pt>
                <c:pt idx="17" formatCode="#,##0.0">
                  <c:v>13.1</c:v>
                </c:pt>
                <c:pt idx="18" formatCode="#,##0.0">
                  <c:v>13.0</c:v>
                </c:pt>
                <c:pt idx="19" formatCode="#,##0.0">
                  <c:v>13.1</c:v>
                </c:pt>
                <c:pt idx="20" formatCode="#,##0.0">
                  <c:v>13.1</c:v>
                </c:pt>
                <c:pt idx="21" formatCode="#,##0.0">
                  <c:v>13.0</c:v>
                </c:pt>
                <c:pt idx="22" formatCode="#,##0.0">
                  <c:v>12.9</c:v>
                </c:pt>
                <c:pt idx="23" formatCode="#,##0.0">
                  <c:v>12.7</c:v>
                </c:pt>
                <c:pt idx="24" formatCode="#,##0.0">
                  <c:v>12.4</c:v>
                </c:pt>
                <c:pt idx="25" formatCode="#,##0.0">
                  <c:v>12.2</c:v>
                </c:pt>
                <c:pt idx="26" formatCode="#,##0.0">
                  <c:v>12.0</c:v>
                </c:pt>
                <c:pt idx="27" formatCode="#,##0.0">
                  <c:v>12.0</c:v>
                </c:pt>
                <c:pt idx="28" formatCode="#,##0.0">
                  <c:v>11.6</c:v>
                </c:pt>
                <c:pt idx="29" formatCode="#,##0.0">
                  <c:v>11.4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LEP!$AB$3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LEP!$Y$4:$Y$33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LEP!$AB$4:$AB$33</c:f>
              <c:numCache>
                <c:formatCode>0.0</c:formatCode>
                <c:ptCount val="30"/>
                <c:pt idx="10" formatCode="#,##0.0">
                  <c:v>13.43131564385906</c:v>
                </c:pt>
                <c:pt idx="11" formatCode="#,##0.0">
                  <c:v>13.88583134422025</c:v>
                </c:pt>
                <c:pt idx="12" formatCode="#,##0.0">
                  <c:v>14.11782990587724</c:v>
                </c:pt>
                <c:pt idx="13" formatCode="#,##0.0">
                  <c:v>13.9814916626323</c:v>
                </c:pt>
                <c:pt idx="14" formatCode="#,##0.0">
                  <c:v>13.9883667224029</c:v>
                </c:pt>
                <c:pt idx="15" formatCode="#,##0.0">
                  <c:v>13.8428730691143</c:v>
                </c:pt>
                <c:pt idx="16" formatCode="#,##0.0">
                  <c:v>13.63677966678483</c:v>
                </c:pt>
                <c:pt idx="17" formatCode="#,##0.0">
                  <c:v>13.48583426501889</c:v>
                </c:pt>
                <c:pt idx="18" formatCode="#,##0.0">
                  <c:v>13.37881419192881</c:v>
                </c:pt>
                <c:pt idx="19" formatCode="#,##0.0">
                  <c:v>13.24658789157749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LEP!$AC$3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LEP!$Y$4:$Y$33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LEP!$AC$4:$AC$33</c:f>
              <c:numCache>
                <c:formatCode>0.0</c:formatCode>
                <c:ptCount val="30"/>
                <c:pt idx="11" formatCode="#,##0.0">
                  <c:v>10.9</c:v>
                </c:pt>
                <c:pt idx="12" formatCode="#,##0.0">
                  <c:v>12.2</c:v>
                </c:pt>
                <c:pt idx="13" formatCode="#,##0.0">
                  <c:v>12.0</c:v>
                </c:pt>
                <c:pt idx="14" formatCode="#,##0.0">
                  <c:v>12.4</c:v>
                </c:pt>
                <c:pt idx="15" formatCode="#,##0.0">
                  <c:v>12.3</c:v>
                </c:pt>
                <c:pt idx="16" formatCode="#,##0.0">
                  <c:v>12.3</c:v>
                </c:pt>
                <c:pt idx="17" formatCode="#,##0.0">
                  <c:v>12.2</c:v>
                </c:pt>
                <c:pt idx="18" formatCode="#,##0.0">
                  <c:v>12.1</c:v>
                </c:pt>
                <c:pt idx="19" formatCode="#,##0.0">
                  <c:v>12.1</c:v>
                </c:pt>
                <c:pt idx="20" formatCode="#,##0.0">
                  <c:v>11.9</c:v>
                </c:pt>
                <c:pt idx="21" formatCode="#,##0.0">
                  <c:v>11.9</c:v>
                </c:pt>
                <c:pt idx="22" formatCode="#,##0.0">
                  <c:v>11.7</c:v>
                </c:pt>
                <c:pt idx="23" formatCode="#,##0.0">
                  <c:v>11.6</c:v>
                </c:pt>
                <c:pt idx="24" formatCode="#,##0.0">
                  <c:v>11.1</c:v>
                </c:pt>
                <c:pt idx="25" formatCode="#,##0.0">
                  <c:v>11.0</c:v>
                </c:pt>
                <c:pt idx="26" formatCode="#,##0.0">
                  <c:v>10.8</c:v>
                </c:pt>
                <c:pt idx="27" formatCode="#,##0.0">
                  <c:v>10.7</c:v>
                </c:pt>
                <c:pt idx="28" formatCode="#,##0.0">
                  <c:v>10.4</c:v>
                </c:pt>
                <c:pt idx="29" formatCode="#,##0.0">
                  <c:v>10.2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LEP!$AD$3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LEP!$Y$4:$Y$33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LEP!$AD$4:$AD$33</c:f>
              <c:numCache>
                <c:formatCode>0.0</c:formatCode>
                <c:ptCount val="30"/>
                <c:pt idx="11" formatCode="#,##0.0">
                  <c:v>12.16157687281224</c:v>
                </c:pt>
                <c:pt idx="12" formatCode="#,##0.0">
                  <c:v>12.60234947228043</c:v>
                </c:pt>
                <c:pt idx="13" formatCode="#,##0.0">
                  <c:v>12.78753978630972</c:v>
                </c:pt>
                <c:pt idx="14" formatCode="#,##0.0">
                  <c:v>12.9645573655061</c:v>
                </c:pt>
                <c:pt idx="15" formatCode="#,##0.0">
                  <c:v>13.13503890859198</c:v>
                </c:pt>
                <c:pt idx="16" formatCode="#,##0.0">
                  <c:v>13.25956998485053</c:v>
                </c:pt>
                <c:pt idx="17" formatCode="#,##0.0">
                  <c:v>13.33524470771086</c:v>
                </c:pt>
                <c:pt idx="18" formatCode="#,##0.0">
                  <c:v>13.37144216861175</c:v>
                </c:pt>
                <c:pt idx="19" formatCode="#,##0.0">
                  <c:v>13.38071559634529</c:v>
                </c:pt>
                <c:pt idx="20" formatCode="#,##0.0">
                  <c:v>13.31041674518385</c:v>
                </c:pt>
                <c:pt idx="21" formatCode="#,##0.0">
                  <c:v>13.30517664798081</c:v>
                </c:pt>
                <c:pt idx="22" formatCode="#,##0.0">
                  <c:v>13.28925899818944</c:v>
                </c:pt>
                <c:pt idx="23" formatCode="#,##0.0">
                  <c:v>13.25270921110397</c:v>
                </c:pt>
                <c:pt idx="24" formatCode="#,##0.0">
                  <c:v>13.2096093261043</c:v>
                </c:pt>
                <c:pt idx="25" formatCode="#,##0.0">
                  <c:v>13.13972127383896</c:v>
                </c:pt>
                <c:pt idx="26" formatCode="#,##0.0">
                  <c:v>13.06156798222127</c:v>
                </c:pt>
                <c:pt idx="27" formatCode="#,##0.0">
                  <c:v>12.97922315532576</c:v>
                </c:pt>
                <c:pt idx="28" formatCode="#,##0.0">
                  <c:v>12.84662902448735</c:v>
                </c:pt>
                <c:pt idx="29" formatCode="#,##0.0">
                  <c:v>12.68567572715414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LEP!$AE$3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LEP!$Y$4:$Y$33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LEP!$AE$4:$AE$33</c:f>
              <c:numCache>
                <c:formatCode>General</c:formatCode>
                <c:ptCount val="30"/>
                <c:pt idx="11" formatCode="#,##0.0">
                  <c:v>12.10156566752583</c:v>
                </c:pt>
                <c:pt idx="12" formatCode="#,##0.0">
                  <c:v>12.65487076827502</c:v>
                </c:pt>
                <c:pt idx="13" formatCode="#,##0.0">
                  <c:v>12.97263719507584</c:v>
                </c:pt>
                <c:pt idx="14" formatCode="#,##0.0">
                  <c:v>13.26098890085752</c:v>
                </c:pt>
                <c:pt idx="15" formatCode="#,##0.0">
                  <c:v>13.55867638875396</c:v>
                </c:pt>
                <c:pt idx="16" formatCode="#,##0.0">
                  <c:v>13.80860643765334</c:v>
                </c:pt>
                <c:pt idx="17" formatCode="#,##0.0">
                  <c:v>14.00162033474904</c:v>
                </c:pt>
                <c:pt idx="18" formatCode="#,##0.0">
                  <c:v>14.1485963700672</c:v>
                </c:pt>
                <c:pt idx="19" formatCode="#,##0.0">
                  <c:v>14.26324248627119</c:v>
                </c:pt>
                <c:pt idx="20" formatCode="#,##0.0">
                  <c:v>14.30944081624577</c:v>
                </c:pt>
                <c:pt idx="21" formatCode="#,##0.0">
                  <c:v>14.38219371260393</c:v>
                </c:pt>
                <c:pt idx="22" formatCode="#,##0.0">
                  <c:v>14.43339814270683</c:v>
                </c:pt>
                <c:pt idx="23" formatCode="#,##0.0">
                  <c:v>14.44595503971655</c:v>
                </c:pt>
                <c:pt idx="24" formatCode="#,##0.0">
                  <c:v>14.44091797595014</c:v>
                </c:pt>
                <c:pt idx="25" formatCode="#,##0.0">
                  <c:v>14.38264181307082</c:v>
                </c:pt>
                <c:pt idx="26" formatCode="#,##0.0">
                  <c:v>14.31532132233273</c:v>
                </c:pt>
                <c:pt idx="27" formatCode="#,##0.0">
                  <c:v>14.23105518324136</c:v>
                </c:pt>
                <c:pt idx="28" formatCode="#,##0.0">
                  <c:v>14.0901799294827</c:v>
                </c:pt>
                <c:pt idx="29" formatCode="#,##0.0">
                  <c:v>13.91644274647176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686920"/>
        <c:axId val="2119690120"/>
      </c:lineChart>
      <c:catAx>
        <c:axId val="2119686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9690120"/>
        <c:crosses val="autoZero"/>
        <c:auto val="1"/>
        <c:lblAlgn val="ctr"/>
        <c:lblOffset val="100"/>
        <c:noMultiLvlLbl val="0"/>
      </c:catAx>
      <c:valAx>
        <c:axId val="2119690120"/>
        <c:scaling>
          <c:orientation val="minMax"/>
          <c:min val="4.0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119686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LEP!$AL$3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LEP!$AK$4:$AK$10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LEP!$AL$4:$AL$10</c:f>
              <c:numCache>
                <c:formatCode>#,##0.0</c:formatCode>
                <c:ptCount val="7"/>
                <c:pt idx="0">
                  <c:v>725.627</c:v>
                </c:pt>
                <c:pt idx="1">
                  <c:v>747.2260000000001</c:v>
                </c:pt>
                <c:pt idx="2">
                  <c:v>776.744</c:v>
                </c:pt>
                <c:pt idx="3">
                  <c:v>812.418</c:v>
                </c:pt>
                <c:pt idx="4">
                  <c:v>849.201</c:v>
                </c:pt>
                <c:pt idx="5">
                  <c:v>884.539</c:v>
                </c:pt>
                <c:pt idx="6">
                  <c:v>917.792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LEP!$AM$3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LEP!$AK$4:$AK$10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LEP!$AM$4:$AM$10</c:f>
              <c:numCache>
                <c:formatCode>General</c:formatCode>
                <c:ptCount val="7"/>
                <c:pt idx="2" formatCode="#,##0.0">
                  <c:v>774.573</c:v>
                </c:pt>
                <c:pt idx="3" formatCode="#,##0.0">
                  <c:v>806.706</c:v>
                </c:pt>
                <c:pt idx="4" formatCode="#,##0.0">
                  <c:v>839.129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LEP!$AN$3</c:f>
              <c:strCache>
                <c:ptCount val="1"/>
                <c:pt idx="0">
                  <c:v>ONS/PBA2012</c:v>
                </c:pt>
              </c:strCache>
            </c:strRef>
          </c:tx>
          <c:marker>
            <c:symbol val="none"/>
          </c:marker>
          <c:cat>
            <c:numRef>
              <c:f>LEP!$AK$4:$AK$10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LEP!$AN$4:$AN$10</c:f>
              <c:numCache>
                <c:formatCode>General</c:formatCode>
                <c:ptCount val="7"/>
                <c:pt idx="2" formatCode="#,##0.0">
                  <c:v>774.519986434018</c:v>
                </c:pt>
                <c:pt idx="3" formatCode="#,##0.0">
                  <c:v>805.8720021931592</c:v>
                </c:pt>
                <c:pt idx="4" formatCode="#,##0.0">
                  <c:v>839.4128148274958</c:v>
                </c:pt>
                <c:pt idx="5" formatCode="#,##0.0">
                  <c:v>876.1775796644701</c:v>
                </c:pt>
                <c:pt idx="6" formatCode="#,##0.0">
                  <c:v>911.107010487995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LEP!$AO$3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LEP!$AK$4:$AK$10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LEP!$AO$4:$AO$10</c:f>
              <c:numCache>
                <c:formatCode>General</c:formatCode>
                <c:ptCount val="7"/>
                <c:pt idx="2" formatCode="#,##0.0">
                  <c:v>774.5733083411257</c:v>
                </c:pt>
                <c:pt idx="3" formatCode="#,##0.0">
                  <c:v>811.4235318859337</c:v>
                </c:pt>
                <c:pt idx="4" formatCode="#,##0.0">
                  <c:v>852.491948929953</c:v>
                </c:pt>
                <c:pt idx="5" formatCode="#,##0.0">
                  <c:v>899.6300380526924</c:v>
                </c:pt>
                <c:pt idx="6" formatCode="#,##0.0">
                  <c:v>948.4229364539542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LEP!$AP$3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LEP!$AK$4:$AK$10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LEP!$AP$4:$AP$10</c:f>
              <c:numCache>
                <c:formatCode>General</c:formatCode>
                <c:ptCount val="7"/>
                <c:pt idx="2" formatCode="#,##0.0">
                  <c:v>774.5733083411257</c:v>
                </c:pt>
                <c:pt idx="3" formatCode="#,##0.0">
                  <c:v>807.1125164275049</c:v>
                </c:pt>
                <c:pt idx="4" formatCode="#,##0.0">
                  <c:v>844.3515770360818</c:v>
                </c:pt>
                <c:pt idx="5" formatCode="#,##0.0">
                  <c:v>888.941105789698</c:v>
                </c:pt>
                <c:pt idx="6" formatCode="#,##0.0">
                  <c:v>935.1255671889485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015144"/>
        <c:axId val="2121018264"/>
      </c:lineChart>
      <c:catAx>
        <c:axId val="2121015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1018264"/>
        <c:crosses val="autoZero"/>
        <c:auto val="1"/>
        <c:lblAlgn val="ctr"/>
        <c:lblOffset val="100"/>
        <c:noMultiLvlLbl val="0"/>
      </c:catAx>
      <c:valAx>
        <c:axId val="2121018264"/>
        <c:scaling>
          <c:orientation val="minMax"/>
          <c:min val="675.0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121015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LEP!$AV$3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LEP!$AU$4:$AU$10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LEP!$AV$4:$AV$10</c:f>
              <c:numCache>
                <c:formatCode>0.000</c:formatCode>
                <c:ptCount val="7"/>
                <c:pt idx="0">
                  <c:v>2.46136789287058</c:v>
                </c:pt>
                <c:pt idx="1">
                  <c:v>2.439185734971748</c:v>
                </c:pt>
                <c:pt idx="2">
                  <c:v>2.413712883524044</c:v>
                </c:pt>
                <c:pt idx="3">
                  <c:v>2.379214886917818</c:v>
                </c:pt>
                <c:pt idx="4">
                  <c:v>2.346612874925959</c:v>
                </c:pt>
                <c:pt idx="5">
                  <c:v>2.317129035576724</c:v>
                </c:pt>
                <c:pt idx="6">
                  <c:v>2.28977480736376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LEP!$AW$3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LEP!$AU$4:$AU$10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LEP!$AW$4:$AW$10</c:f>
              <c:numCache>
                <c:formatCode>0.000</c:formatCode>
                <c:ptCount val="7"/>
                <c:pt idx="2">
                  <c:v>2.471217044745944</c:v>
                </c:pt>
                <c:pt idx="3">
                  <c:v>2.462429931102533</c:v>
                </c:pt>
                <c:pt idx="4">
                  <c:v>2.444377443754179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LEP!$AX$3</c:f>
              <c:strCache>
                <c:ptCount val="1"/>
                <c:pt idx="0">
                  <c:v>ONS/PBA2012</c:v>
                </c:pt>
              </c:strCache>
            </c:strRef>
          </c:tx>
          <c:marker>
            <c:symbol val="none"/>
          </c:marker>
          <c:cat>
            <c:numRef>
              <c:f>LEP!$AU$4:$AU$10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LEP!$AX$4:$AX$10</c:f>
              <c:numCache>
                <c:formatCode>0.000</c:formatCode>
                <c:ptCount val="7"/>
                <c:pt idx="2">
                  <c:v>2.471396952940936</c:v>
                </c:pt>
                <c:pt idx="3">
                  <c:v>2.450085677035928</c:v>
                </c:pt>
                <c:pt idx="4">
                  <c:v>2.421575115733777</c:v>
                </c:pt>
                <c:pt idx="5">
                  <c:v>2.383681917240411</c:v>
                </c:pt>
                <c:pt idx="6">
                  <c:v>2.346295298478307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LEP!$AY$3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LEP!$AU$4:$AU$10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LEP!$AY$4:$AY$10</c:f>
              <c:numCache>
                <c:formatCode>0.000</c:formatCode>
                <c:ptCount val="7"/>
                <c:pt idx="2">
                  <c:v>2.471403053388594</c:v>
                </c:pt>
                <c:pt idx="3">
                  <c:v>2.456680182232715</c:v>
                </c:pt>
                <c:pt idx="4">
                  <c:v>2.43840277800103</c:v>
                </c:pt>
                <c:pt idx="5">
                  <c:v>2.407717877965495</c:v>
                </c:pt>
                <c:pt idx="6">
                  <c:v>2.371377381865152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LEP!$AZ$3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LEP!$AU$4:$AU$10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LEP!$AZ$4:$AZ$10</c:f>
              <c:numCache>
                <c:formatCode>General</c:formatCode>
                <c:ptCount val="7"/>
                <c:pt idx="2" formatCode="0.000">
                  <c:v>2.471403053388594</c:v>
                </c:pt>
                <c:pt idx="3" formatCode="0.000">
                  <c:v>2.464801610422346</c:v>
                </c:pt>
                <c:pt idx="4" formatCode="0.000">
                  <c:v>2.456541046738685</c:v>
                </c:pt>
                <c:pt idx="5" formatCode="0.000">
                  <c:v>2.434379699695564</c:v>
                </c:pt>
                <c:pt idx="6" formatCode="0.000">
                  <c:v>2.406536286788695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525176"/>
        <c:axId val="2121168312"/>
      </c:lineChart>
      <c:catAx>
        <c:axId val="2116525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1168312"/>
        <c:crosses val="autoZero"/>
        <c:auto val="1"/>
        <c:lblAlgn val="ctr"/>
        <c:lblOffset val="100"/>
        <c:noMultiLvlLbl val="0"/>
      </c:catAx>
      <c:valAx>
        <c:axId val="212116831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116525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LEP!$BS$6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LEP!$BR$7:$BR$11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LEP!$BS$7:$BS$11</c:f>
              <c:numCache>
                <c:formatCode>#,##0.0</c:formatCode>
                <c:ptCount val="5"/>
                <c:pt idx="0">
                  <c:v>922.7928818113638</c:v>
                </c:pt>
                <c:pt idx="1">
                  <c:v>939.1173139534957</c:v>
                </c:pt>
                <c:pt idx="2">
                  <c:v>964.9745126219161</c:v>
                </c:pt>
                <c:pt idx="3">
                  <c:v>981.1499336963182</c:v>
                </c:pt>
                <c:pt idx="4">
                  <c:v>998.9583384697926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LEP!$BT$6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LEP!$BR$7:$BR$11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LEP!$BT$7:$BT$11</c:f>
              <c:numCache>
                <c:formatCode>#,##0.0</c:formatCode>
                <c:ptCount val="5"/>
                <c:pt idx="0">
                  <c:v>941.4836814454368</c:v>
                </c:pt>
                <c:pt idx="1">
                  <c:v>969.2241093461755</c:v>
                </c:pt>
                <c:pt idx="2">
                  <c:v>990.2971439352002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LEP!$BU$6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LEP!$BR$7:$BR$11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LEP!$BU$7:$BU$11</c:f>
              <c:numCache>
                <c:formatCode>#,##0.0</c:formatCode>
                <c:ptCount val="5"/>
                <c:pt idx="0">
                  <c:v>941.4836814454368</c:v>
                </c:pt>
                <c:pt idx="1">
                  <c:v>974.2119046091154</c:v>
                </c:pt>
                <c:pt idx="2">
                  <c:v>1003.801452677381</c:v>
                </c:pt>
                <c:pt idx="3">
                  <c:v>1034.008370884585</c:v>
                </c:pt>
                <c:pt idx="4">
                  <c:v>1063.221495376678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LEP!$BV$6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LEP!$BR$7:$BR$11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LEP!$BV$7:$BV$11</c:f>
              <c:numCache>
                <c:formatCode>#,##0.0</c:formatCode>
                <c:ptCount val="5"/>
                <c:pt idx="0">
                  <c:v>941.4836814454368</c:v>
                </c:pt>
                <c:pt idx="1">
                  <c:v>976.3154025971298</c:v>
                </c:pt>
                <c:pt idx="2">
                  <c:v>1008.780417970317</c:v>
                </c:pt>
                <c:pt idx="3">
                  <c:v>1042.053076290102</c:v>
                </c:pt>
                <c:pt idx="4">
                  <c:v>1075.162742222395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589336"/>
        <c:axId val="2116592520"/>
      </c:lineChart>
      <c:catAx>
        <c:axId val="211658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6592520"/>
        <c:crosses val="autoZero"/>
        <c:auto val="1"/>
        <c:lblAlgn val="ctr"/>
        <c:lblOffset val="100"/>
        <c:noMultiLvlLbl val="0"/>
      </c:catAx>
      <c:valAx>
        <c:axId val="2116592520"/>
        <c:scaling>
          <c:orientation val="minMax"/>
          <c:min val="900.0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116589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'North Warks'!$B$3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'North Warks'!$A$4:$A$34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'North Warks'!$B$4:$B$34</c:f>
              <c:numCache>
                <c:formatCode>#,##0.0</c:formatCode>
                <c:ptCount val="31"/>
                <c:pt idx="0">
                  <c:v>61.788</c:v>
                </c:pt>
                <c:pt idx="1">
                  <c:v>61.825</c:v>
                </c:pt>
                <c:pt idx="2">
                  <c:v>61.749</c:v>
                </c:pt>
                <c:pt idx="3">
                  <c:v>61.769</c:v>
                </c:pt>
                <c:pt idx="4">
                  <c:v>61.894</c:v>
                </c:pt>
                <c:pt idx="5">
                  <c:v>61.92</c:v>
                </c:pt>
                <c:pt idx="6">
                  <c:v>61.839</c:v>
                </c:pt>
                <c:pt idx="7">
                  <c:v>61.968</c:v>
                </c:pt>
                <c:pt idx="8">
                  <c:v>62.124</c:v>
                </c:pt>
                <c:pt idx="9">
                  <c:v>62.066</c:v>
                </c:pt>
                <c:pt idx="10">
                  <c:v>62.089</c:v>
                </c:pt>
                <c:pt idx="11">
                  <c:v>62.2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'North Warks'!$C$3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'North Warks'!$A$4:$A$34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'North Warks'!$C$4:$C$34</c:f>
              <c:numCache>
                <c:formatCode>#,##0.0</c:formatCode>
                <c:ptCount val="31"/>
                <c:pt idx="7">
                  <c:v>61.8</c:v>
                </c:pt>
                <c:pt idx="8">
                  <c:v>61.9</c:v>
                </c:pt>
                <c:pt idx="9">
                  <c:v>61.9</c:v>
                </c:pt>
                <c:pt idx="10">
                  <c:v>62.0</c:v>
                </c:pt>
                <c:pt idx="11">
                  <c:v>62.1</c:v>
                </c:pt>
                <c:pt idx="12">
                  <c:v>62.3</c:v>
                </c:pt>
                <c:pt idx="13">
                  <c:v>62.4</c:v>
                </c:pt>
                <c:pt idx="14">
                  <c:v>62.6</c:v>
                </c:pt>
                <c:pt idx="15">
                  <c:v>62.8</c:v>
                </c:pt>
                <c:pt idx="16">
                  <c:v>63.0</c:v>
                </c:pt>
                <c:pt idx="17">
                  <c:v>63.2</c:v>
                </c:pt>
                <c:pt idx="18">
                  <c:v>63.5</c:v>
                </c:pt>
                <c:pt idx="19">
                  <c:v>63.7</c:v>
                </c:pt>
                <c:pt idx="20">
                  <c:v>64.0</c:v>
                </c:pt>
                <c:pt idx="21">
                  <c:v>64.2</c:v>
                </c:pt>
                <c:pt idx="22">
                  <c:v>64.5</c:v>
                </c:pt>
                <c:pt idx="23">
                  <c:v>64.7</c:v>
                </c:pt>
                <c:pt idx="24">
                  <c:v>65.0</c:v>
                </c:pt>
                <c:pt idx="25">
                  <c:v>65.2</c:v>
                </c:pt>
                <c:pt idx="26">
                  <c:v>65.4</c:v>
                </c:pt>
                <c:pt idx="27">
                  <c:v>65.6</c:v>
                </c:pt>
                <c:pt idx="28">
                  <c:v>65.8</c:v>
                </c:pt>
                <c:pt idx="29">
                  <c:v>66.1</c:v>
                </c:pt>
                <c:pt idx="30">
                  <c:v>66.3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'North Warks'!#REF!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'North Warks'!$A$4:$A$34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'North Warks'!#REF!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'North Warks'!$D$3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'North Warks'!$A$4:$A$34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'North Warks'!$D$4:$D$34</c:f>
              <c:numCache>
                <c:formatCode>#,##0.0</c:formatCode>
                <c:ptCount val="31"/>
                <c:pt idx="10">
                  <c:v>62.089</c:v>
                </c:pt>
                <c:pt idx="11">
                  <c:v>62.27441718597087</c:v>
                </c:pt>
                <c:pt idx="12">
                  <c:v>62.49103625800713</c:v>
                </c:pt>
                <c:pt idx="13">
                  <c:v>62.73363350627562</c:v>
                </c:pt>
                <c:pt idx="14">
                  <c:v>62.97614876789292</c:v>
                </c:pt>
                <c:pt idx="15">
                  <c:v>63.22417339420654</c:v>
                </c:pt>
                <c:pt idx="16">
                  <c:v>63.48061930354321</c:v>
                </c:pt>
                <c:pt idx="17">
                  <c:v>63.75098734093391</c:v>
                </c:pt>
                <c:pt idx="18">
                  <c:v>64.02563948171622</c:v>
                </c:pt>
                <c:pt idx="19">
                  <c:v>64.31282841320319</c:v>
                </c:pt>
                <c:pt idx="20">
                  <c:v>64.60779076699053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'North Warks'!$E$3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'North Warks'!$A$4:$A$34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'North Warks'!$E$4:$E$34</c:f>
              <c:numCache>
                <c:formatCode>#,##0.0</c:formatCode>
                <c:ptCount val="31"/>
                <c:pt idx="11">
                  <c:v>62.2</c:v>
                </c:pt>
                <c:pt idx="12">
                  <c:v>62.3</c:v>
                </c:pt>
                <c:pt idx="13">
                  <c:v>62.5</c:v>
                </c:pt>
                <c:pt idx="14">
                  <c:v>62.7</c:v>
                </c:pt>
                <c:pt idx="15">
                  <c:v>62.8</c:v>
                </c:pt>
                <c:pt idx="16">
                  <c:v>63.0</c:v>
                </c:pt>
                <c:pt idx="17">
                  <c:v>63.3</c:v>
                </c:pt>
                <c:pt idx="18">
                  <c:v>63.5</c:v>
                </c:pt>
                <c:pt idx="19">
                  <c:v>63.7</c:v>
                </c:pt>
                <c:pt idx="20">
                  <c:v>64.0</c:v>
                </c:pt>
                <c:pt idx="21">
                  <c:v>64.2</c:v>
                </c:pt>
                <c:pt idx="22">
                  <c:v>64.5</c:v>
                </c:pt>
                <c:pt idx="23">
                  <c:v>64.7</c:v>
                </c:pt>
                <c:pt idx="24">
                  <c:v>65.0</c:v>
                </c:pt>
                <c:pt idx="25">
                  <c:v>65.2</c:v>
                </c:pt>
                <c:pt idx="26">
                  <c:v>65.4</c:v>
                </c:pt>
                <c:pt idx="27">
                  <c:v>65.6</c:v>
                </c:pt>
                <c:pt idx="28">
                  <c:v>65.8</c:v>
                </c:pt>
                <c:pt idx="29">
                  <c:v>66.1</c:v>
                </c:pt>
                <c:pt idx="30">
                  <c:v>66.3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'North Warks'!$F$3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'North Warks'!$A$4:$A$34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'North Warks'!$F$4:$F$34</c:f>
              <c:numCache>
                <c:formatCode>#,##0.0</c:formatCode>
                <c:ptCount val="31"/>
                <c:pt idx="11">
                  <c:v>62.2</c:v>
                </c:pt>
                <c:pt idx="12">
                  <c:v>62.30017225996921</c:v>
                </c:pt>
                <c:pt idx="13">
                  <c:v>62.39846477773908</c:v>
                </c:pt>
                <c:pt idx="14">
                  <c:v>62.4910147267367</c:v>
                </c:pt>
                <c:pt idx="15">
                  <c:v>62.57096269656508</c:v>
                </c:pt>
                <c:pt idx="16">
                  <c:v>62.6528952272086</c:v>
                </c:pt>
                <c:pt idx="17">
                  <c:v>62.74523211507764</c:v>
                </c:pt>
                <c:pt idx="18">
                  <c:v>62.82870238928155</c:v>
                </c:pt>
                <c:pt idx="19">
                  <c:v>62.91893445946147</c:v>
                </c:pt>
                <c:pt idx="20">
                  <c:v>63.00657335952147</c:v>
                </c:pt>
                <c:pt idx="21">
                  <c:v>63.08075296378074</c:v>
                </c:pt>
                <c:pt idx="22">
                  <c:v>63.14816954089432</c:v>
                </c:pt>
                <c:pt idx="23">
                  <c:v>63.20528516529525</c:v>
                </c:pt>
                <c:pt idx="24">
                  <c:v>63.25979579419023</c:v>
                </c:pt>
                <c:pt idx="25">
                  <c:v>63.29461467295162</c:v>
                </c:pt>
                <c:pt idx="26">
                  <c:v>63.33099401870523</c:v>
                </c:pt>
                <c:pt idx="27">
                  <c:v>63.35354442444955</c:v>
                </c:pt>
                <c:pt idx="28">
                  <c:v>63.35706816643812</c:v>
                </c:pt>
                <c:pt idx="29">
                  <c:v>63.35152888546191</c:v>
                </c:pt>
                <c:pt idx="30">
                  <c:v>63.35079278720423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'North Warks'!$G$3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'North Warks'!$A$4:$A$34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'North Warks'!$G$4:$G$34</c:f>
              <c:numCache>
                <c:formatCode>General</c:formatCode>
                <c:ptCount val="31"/>
                <c:pt idx="11" formatCode="#,##0.0">
                  <c:v>62.2</c:v>
                </c:pt>
                <c:pt idx="12" formatCode="#,##0.0">
                  <c:v>62.21807645185846</c:v>
                </c:pt>
                <c:pt idx="13" formatCode="#,##0.0">
                  <c:v>62.23879280764789</c:v>
                </c:pt>
                <c:pt idx="14" formatCode="#,##0.0">
                  <c:v>62.25123062637587</c:v>
                </c:pt>
                <c:pt idx="15" formatCode="#,##0.0">
                  <c:v>62.24908461907325</c:v>
                </c:pt>
                <c:pt idx="16" formatCode="#,##0.0">
                  <c:v>62.25064311193376</c:v>
                </c:pt>
                <c:pt idx="17" formatCode="#,##0.0">
                  <c:v>62.26378050169077</c:v>
                </c:pt>
                <c:pt idx="18" formatCode="#,##0.0">
                  <c:v>62.26882299480596</c:v>
                </c:pt>
                <c:pt idx="19" formatCode="#,##0.0">
                  <c:v>62.27873363708827</c:v>
                </c:pt>
                <c:pt idx="20" formatCode="#,##0.0">
                  <c:v>62.28270985613413</c:v>
                </c:pt>
                <c:pt idx="21" formatCode="#,##0.0">
                  <c:v>62.27361514327622</c:v>
                </c:pt>
                <c:pt idx="22" formatCode="#,##0.0">
                  <c:v>62.25939402629032</c:v>
                </c:pt>
                <c:pt idx="23" formatCode="#,##0.0">
                  <c:v>62.23052782648746</c:v>
                </c:pt>
                <c:pt idx="24" formatCode="#,##0.0">
                  <c:v>62.20168543265738</c:v>
                </c:pt>
                <c:pt idx="25" formatCode="#,##0.0">
                  <c:v>62.15541468132044</c:v>
                </c:pt>
                <c:pt idx="26" formatCode="#,##0.0">
                  <c:v>62.10321250453223</c:v>
                </c:pt>
                <c:pt idx="27" formatCode="#,##0.0">
                  <c:v>62.03728876635601</c:v>
                </c:pt>
                <c:pt idx="28" formatCode="#,##0.0">
                  <c:v>61.94958078281311</c:v>
                </c:pt>
                <c:pt idx="29" formatCode="#,##0.0">
                  <c:v>61.85393223918922</c:v>
                </c:pt>
                <c:pt idx="30" formatCode="#,##0.0">
                  <c:v>61.76015887860003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784440"/>
        <c:axId val="2119787352"/>
      </c:lineChart>
      <c:catAx>
        <c:axId val="2119784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9787352"/>
        <c:crosses val="autoZero"/>
        <c:auto val="1"/>
        <c:lblAlgn val="ctr"/>
        <c:lblOffset val="100"/>
        <c:noMultiLvlLbl val="0"/>
      </c:catAx>
      <c:valAx>
        <c:axId val="2119787352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119784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'North Warks'!$L$3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'North Warks'!$K$4:$K$33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'North Warks'!$L$4:$L$33</c:f>
              <c:numCache>
                <c:formatCode>0.0</c:formatCode>
                <c:ptCount val="30"/>
                <c:pt idx="0">
                  <c:v>0.026</c:v>
                </c:pt>
                <c:pt idx="1">
                  <c:v>-0.026</c:v>
                </c:pt>
                <c:pt idx="2">
                  <c:v>0.031</c:v>
                </c:pt>
                <c:pt idx="3">
                  <c:v>0.099</c:v>
                </c:pt>
                <c:pt idx="4">
                  <c:v>0.035</c:v>
                </c:pt>
                <c:pt idx="5">
                  <c:v>-0.103</c:v>
                </c:pt>
                <c:pt idx="6">
                  <c:v>0.108</c:v>
                </c:pt>
                <c:pt idx="7">
                  <c:v>0.073</c:v>
                </c:pt>
                <c:pt idx="8">
                  <c:v>-0.108</c:v>
                </c:pt>
                <c:pt idx="9">
                  <c:v>-0.043</c:v>
                </c:pt>
                <c:pt idx="10">
                  <c:v>0.092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'North Warks'!$M$3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'North Warks'!$K$4:$K$33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'North Warks'!$M$4:$M$33</c:f>
              <c:numCache>
                <c:formatCode>0.0</c:formatCode>
                <c:ptCount val="30"/>
                <c:pt idx="7">
                  <c:v>0.0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0.4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'North Warks'!#REF!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'North Warks'!$K$4:$K$33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'North Warks'!#REF!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'North Warks'!$N$3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'North Warks'!$K$4:$K$33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'North Warks'!$N$4:$N$33</c:f>
              <c:numCache>
                <c:formatCode>0.0</c:formatCode>
                <c:ptCount val="30"/>
                <c:pt idx="10">
                  <c:v>0.13582960572188</c:v>
                </c:pt>
                <c:pt idx="11">
                  <c:v>0.161793139722135</c:v>
                </c:pt>
                <c:pt idx="12">
                  <c:v>0.186944542024329</c:v>
                </c:pt>
                <c:pt idx="13">
                  <c:v>0.202183906306699</c:v>
                </c:pt>
                <c:pt idx="14">
                  <c:v>0.211087522435384</c:v>
                </c:pt>
                <c:pt idx="15">
                  <c:v>0.228712868407401</c:v>
                </c:pt>
                <c:pt idx="16">
                  <c:v>0.252264997894898</c:v>
                </c:pt>
                <c:pt idx="17">
                  <c:v>0.265225616156706</c:v>
                </c:pt>
                <c:pt idx="18">
                  <c:v>0.285601325121461</c:v>
                </c:pt>
                <c:pt idx="19">
                  <c:v>0.302067327512362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'North Warks'!$O$3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'North Warks'!$K$4:$K$33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'North Warks'!$O$4:$O$33</c:f>
              <c:numCache>
                <c:formatCode>0.0</c:formatCode>
                <c:ptCount val="30"/>
                <c:pt idx="11">
                  <c:v>0.1</c:v>
                </c:pt>
                <c:pt idx="12">
                  <c:v>0.1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'North Warks'!$P$3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'North Warks'!$K$4:$K$33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'North Warks'!$P$4:$P$33</c:f>
              <c:numCache>
                <c:formatCode>0.0</c:formatCode>
                <c:ptCount val="30"/>
                <c:pt idx="11" formatCode="#,##0.0">
                  <c:v>0.0590329673944024</c:v>
                </c:pt>
                <c:pt idx="12">
                  <c:v>0.050739976334666</c:v>
                </c:pt>
                <c:pt idx="13">
                  <c:v>0.0537604630290564</c:v>
                </c:pt>
                <c:pt idx="14">
                  <c:v>0.0357517567638406</c:v>
                </c:pt>
                <c:pt idx="15">
                  <c:v>0.0391098018915542</c:v>
                </c:pt>
                <c:pt idx="16">
                  <c:v>0.051414485820207</c:v>
                </c:pt>
                <c:pt idx="17">
                  <c:v>0.0452988998018558</c:v>
                </c:pt>
                <c:pt idx="18">
                  <c:v>0.0554794207587384</c:v>
                </c:pt>
                <c:pt idx="19">
                  <c:v>0.05669376093432</c:v>
                </c:pt>
                <c:pt idx="20">
                  <c:v>0.0502504184213056</c:v>
                </c:pt>
                <c:pt idx="21">
                  <c:v>0.0459292479571709</c:v>
                </c:pt>
                <c:pt idx="22">
                  <c:v>0.0350085146826802</c:v>
                </c:pt>
                <c:pt idx="23">
                  <c:v>0.0371956471388149</c:v>
                </c:pt>
                <c:pt idx="24">
                  <c:v>0.0183494205237981</c:v>
                </c:pt>
                <c:pt idx="25">
                  <c:v>0.0257152219972905</c:v>
                </c:pt>
                <c:pt idx="26">
                  <c:v>0.012948912606987</c:v>
                </c:pt>
                <c:pt idx="27">
                  <c:v>-0.000244497683454142</c:v>
                </c:pt>
                <c:pt idx="28">
                  <c:v>-0.0080793714116204</c:v>
                </c:pt>
                <c:pt idx="29">
                  <c:v>0.00247110684692097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'North Warks'!$Q$3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'North Warks'!$K$4:$K$33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'North Warks'!$Q$4:$Q$33</c:f>
              <c:numCache>
                <c:formatCode>General</c:formatCode>
                <c:ptCount val="30"/>
                <c:pt idx="11" formatCode="#,##0.0">
                  <c:v>-0.0226962214319016</c:v>
                </c:pt>
                <c:pt idx="12" formatCode="0.0">
                  <c:v>-0.0264672778393524</c:v>
                </c:pt>
                <c:pt idx="13" formatCode="0.0">
                  <c:v>-0.0257644041516107</c:v>
                </c:pt>
                <c:pt idx="14" formatCode="0.0">
                  <c:v>-0.0453576808083242</c:v>
                </c:pt>
                <c:pt idx="15" formatCode="0.0">
                  <c:v>-0.0397287656627525</c:v>
                </c:pt>
                <c:pt idx="16" formatCode="0.0">
                  <c:v>-0.0256275055466438</c:v>
                </c:pt>
                <c:pt idx="17" formatCode="0.0">
                  <c:v>-0.0303565315656309</c:v>
                </c:pt>
                <c:pt idx="18" formatCode="0.0">
                  <c:v>-0.0213295366320788</c:v>
                </c:pt>
                <c:pt idx="19" formatCode="0.0">
                  <c:v>-0.0225644433060372</c:v>
                </c:pt>
                <c:pt idx="20" formatCode="0.0">
                  <c:v>-0.0276231501706804</c:v>
                </c:pt>
                <c:pt idx="21" formatCode="0.0">
                  <c:v>-0.0291374330769979</c:v>
                </c:pt>
                <c:pt idx="22" formatCode="0.0">
                  <c:v>-0.0430425142971095</c:v>
                </c:pt>
                <c:pt idx="23" formatCode="0.0">
                  <c:v>-0.0369644506422677</c:v>
                </c:pt>
                <c:pt idx="24" formatCode="0.0">
                  <c:v>-0.0522791589796639</c:v>
                </c:pt>
                <c:pt idx="25" formatCode="0.0">
                  <c:v>-0.0511704333220597</c:v>
                </c:pt>
                <c:pt idx="26" formatCode="0.0">
                  <c:v>-0.0625297166213391</c:v>
                </c:pt>
                <c:pt idx="27" formatCode="0.0">
                  <c:v>-0.0773304366713115</c:v>
                </c:pt>
                <c:pt idx="28" formatCode="0.0">
                  <c:v>-0.0829420030629347</c:v>
                </c:pt>
                <c:pt idx="29" formatCode="0.0">
                  <c:v>-0.074557601042919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094760"/>
        <c:axId val="2120097704"/>
      </c:lineChart>
      <c:catAx>
        <c:axId val="2120094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0097704"/>
        <c:crosses val="autoZero"/>
        <c:auto val="1"/>
        <c:lblAlgn val="ctr"/>
        <c:lblOffset val="100"/>
        <c:noMultiLvlLbl val="0"/>
      </c:catAx>
      <c:valAx>
        <c:axId val="212009770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20094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'North Warks'!$V$3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'North Warks'!$U$4:$U$33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'North Warks'!$V$4:$V$33</c:f>
              <c:numCache>
                <c:formatCode>0.0</c:formatCode>
                <c:ptCount val="30"/>
                <c:pt idx="0">
                  <c:v>0.011</c:v>
                </c:pt>
                <c:pt idx="1">
                  <c:v>-0.05</c:v>
                </c:pt>
                <c:pt idx="2">
                  <c:v>-0.011</c:v>
                </c:pt>
                <c:pt idx="3">
                  <c:v>0.026</c:v>
                </c:pt>
                <c:pt idx="4">
                  <c:v>-0.009</c:v>
                </c:pt>
                <c:pt idx="5">
                  <c:v>0.022</c:v>
                </c:pt>
                <c:pt idx="6">
                  <c:v>0.021</c:v>
                </c:pt>
                <c:pt idx="7">
                  <c:v>0.083</c:v>
                </c:pt>
                <c:pt idx="8">
                  <c:v>0.05</c:v>
                </c:pt>
                <c:pt idx="9">
                  <c:v>0.066</c:v>
                </c:pt>
                <c:pt idx="10">
                  <c:v>0.019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'North Warks'!$W$3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'North Warks'!$U$4:$U$33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'North Warks'!$W$4:$W$33</c:f>
              <c:numCache>
                <c:formatCode>0.0</c:formatCode>
                <c:ptCount val="30"/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-0.1</c:v>
                </c:pt>
                <c:pt idx="22">
                  <c:v>-0.1</c:v>
                </c:pt>
                <c:pt idx="23">
                  <c:v>-0.1</c:v>
                </c:pt>
                <c:pt idx="24">
                  <c:v>-0.1</c:v>
                </c:pt>
                <c:pt idx="25">
                  <c:v>-0.1</c:v>
                </c:pt>
                <c:pt idx="26">
                  <c:v>-0.1</c:v>
                </c:pt>
                <c:pt idx="27">
                  <c:v>-0.1</c:v>
                </c:pt>
                <c:pt idx="28">
                  <c:v>-0.2</c:v>
                </c:pt>
                <c:pt idx="29">
                  <c:v>-0.2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'North Warks'!#REF!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'North Warks'!$U$4:$U$33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'North Warks'!#REF!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'North Warks'!$X$3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'North Warks'!$U$4:$U$33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'North Warks'!$X$4:$X$33</c:f>
              <c:numCache>
                <c:formatCode>0.0</c:formatCode>
                <c:ptCount val="30"/>
                <c:pt idx="10">
                  <c:v>0.0498730521812715</c:v>
                </c:pt>
                <c:pt idx="11">
                  <c:v>0.0549960138548677</c:v>
                </c:pt>
                <c:pt idx="12">
                  <c:v>0.0555978848779865</c:v>
                </c:pt>
                <c:pt idx="13">
                  <c:v>0.0404756975875171</c:v>
                </c:pt>
                <c:pt idx="14">
                  <c:v>0.0371670284485551</c:v>
                </c:pt>
                <c:pt idx="15">
                  <c:v>0.0281111279402506</c:v>
                </c:pt>
                <c:pt idx="16">
                  <c:v>0.0182463695694948</c:v>
                </c:pt>
                <c:pt idx="17">
                  <c:v>0.0098807079637512</c:v>
                </c:pt>
                <c:pt idx="18">
                  <c:v>0.00192747271035185</c:v>
                </c:pt>
                <c:pt idx="19">
                  <c:v>-0.00671347993864688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'North Warks'!$Y$3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'North Warks'!$U$4:$U$33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'North Warks'!$Y$4:$Y$33</c:f>
              <c:numCache>
                <c:formatCode>0.0</c:formatCode>
                <c:ptCount val="30"/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-0.1</c:v>
                </c:pt>
                <c:pt idx="26">
                  <c:v>-0.1</c:v>
                </c:pt>
                <c:pt idx="27">
                  <c:v>-0.1</c:v>
                </c:pt>
                <c:pt idx="28">
                  <c:v>-0.1</c:v>
                </c:pt>
                <c:pt idx="29">
                  <c:v>-0.1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'North Warks'!$Z$3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'North Warks'!$U$4:$U$33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'North Warks'!$Z$4:$Z$33</c:f>
              <c:numCache>
                <c:formatCode>0.0</c:formatCode>
                <c:ptCount val="30"/>
                <c:pt idx="11">
                  <c:v>0.0411392925748051</c:v>
                </c:pt>
                <c:pt idx="12">
                  <c:v>0.0475525414352047</c:v>
                </c:pt>
                <c:pt idx="13">
                  <c:v>0.0387894859685646</c:v>
                </c:pt>
                <c:pt idx="14">
                  <c:v>0.0441962130645425</c:v>
                </c:pt>
                <c:pt idx="15">
                  <c:v>0.0428227287519588</c:v>
                </c:pt>
                <c:pt idx="16">
                  <c:v>0.0409224020488456</c:v>
                </c:pt>
                <c:pt idx="17">
                  <c:v>0.0381713744020523</c:v>
                </c:pt>
                <c:pt idx="18">
                  <c:v>0.0347526494211723</c:v>
                </c:pt>
                <c:pt idx="19">
                  <c:v>0.0309451391256902</c:v>
                </c:pt>
                <c:pt idx="20">
                  <c:v>0.023929185837963</c:v>
                </c:pt>
                <c:pt idx="21">
                  <c:v>0.0214873291564031</c:v>
                </c:pt>
                <c:pt idx="22">
                  <c:v>0.0221071097182523</c:v>
                </c:pt>
                <c:pt idx="23">
                  <c:v>0.0173149817561679</c:v>
                </c:pt>
                <c:pt idx="24">
                  <c:v>0.0164694582375927</c:v>
                </c:pt>
                <c:pt idx="25">
                  <c:v>0.010664123756318</c:v>
                </c:pt>
                <c:pt idx="26">
                  <c:v>0.00960149313732336</c:v>
                </c:pt>
                <c:pt idx="27">
                  <c:v>0.00376823967202847</c:v>
                </c:pt>
                <c:pt idx="28">
                  <c:v>0.00254009043540793</c:v>
                </c:pt>
                <c:pt idx="29">
                  <c:v>-0.00320720510460023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'North Warks'!$AA$3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'North Warks'!$U$4:$U$33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'North Warks'!$AA$4:$AA$33</c:f>
              <c:numCache>
                <c:formatCode>General</c:formatCode>
                <c:ptCount val="30"/>
                <c:pt idx="11" formatCode="0.0">
                  <c:v>0.0407726732903562</c:v>
                </c:pt>
                <c:pt idx="12" formatCode="0.0">
                  <c:v>0.0471836336287906</c:v>
                </c:pt>
                <c:pt idx="13" formatCode="0.0">
                  <c:v>0.0382022228795906</c:v>
                </c:pt>
                <c:pt idx="14" formatCode="0.0">
                  <c:v>0.0432116735056995</c:v>
                </c:pt>
                <c:pt idx="15" formatCode="0.0">
                  <c:v>0.0412872585232692</c:v>
                </c:pt>
                <c:pt idx="16" formatCode="0.0">
                  <c:v>0.0387648953036448</c:v>
                </c:pt>
                <c:pt idx="17" formatCode="0.0">
                  <c:v>0.035399024680832</c:v>
                </c:pt>
                <c:pt idx="18" formatCode="0.0">
                  <c:v>0.0312401789143885</c:v>
                </c:pt>
                <c:pt idx="19" formatCode="0.0">
                  <c:v>0.0265406623518941</c:v>
                </c:pt>
                <c:pt idx="20" formatCode="0.0">
                  <c:v>0.018528437312774</c:v>
                </c:pt>
                <c:pt idx="21" formatCode="0.0">
                  <c:v>0.0149163160910905</c:v>
                </c:pt>
                <c:pt idx="22" formatCode="0.0">
                  <c:v>0.0141763144942475</c:v>
                </c:pt>
                <c:pt idx="23" formatCode="0.0">
                  <c:v>0.00812205681219836</c:v>
                </c:pt>
                <c:pt idx="24" formatCode="0.0">
                  <c:v>0.00600840764271788</c:v>
                </c:pt>
                <c:pt idx="25" formatCode="0.0">
                  <c:v>-0.00103174346615094</c:v>
                </c:pt>
                <c:pt idx="26" formatCode="0.0">
                  <c:v>-0.00339402155488949</c:v>
                </c:pt>
                <c:pt idx="27" formatCode="0.0">
                  <c:v>-0.0103775468715843</c:v>
                </c:pt>
                <c:pt idx="28" formatCode="0.0">
                  <c:v>-0.0127065405609525</c:v>
                </c:pt>
                <c:pt idx="29" formatCode="0.0">
                  <c:v>-0.0192157595462727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710776"/>
        <c:axId val="2120713688"/>
      </c:lineChart>
      <c:catAx>
        <c:axId val="2120710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0713688"/>
        <c:crosses val="autoZero"/>
        <c:auto val="1"/>
        <c:lblAlgn val="ctr"/>
        <c:lblOffset val="100"/>
        <c:noMultiLvlLbl val="0"/>
      </c:catAx>
      <c:valAx>
        <c:axId val="212071368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20710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Bromsgrove!$B$3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Bromsgrove!$A$4:$A$34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Bromsgrove!$B$4:$B$34</c:f>
              <c:numCache>
                <c:formatCode>#,##0.0</c:formatCode>
                <c:ptCount val="31"/>
                <c:pt idx="0">
                  <c:v>87.904</c:v>
                </c:pt>
                <c:pt idx="1">
                  <c:v>89.021</c:v>
                </c:pt>
                <c:pt idx="2">
                  <c:v>89.984</c:v>
                </c:pt>
                <c:pt idx="3">
                  <c:v>90.516</c:v>
                </c:pt>
                <c:pt idx="4">
                  <c:v>91.046</c:v>
                </c:pt>
                <c:pt idx="5">
                  <c:v>91.734</c:v>
                </c:pt>
                <c:pt idx="6">
                  <c:v>92.563</c:v>
                </c:pt>
                <c:pt idx="7">
                  <c:v>93.097</c:v>
                </c:pt>
                <c:pt idx="8">
                  <c:v>93.444</c:v>
                </c:pt>
                <c:pt idx="9">
                  <c:v>93.507</c:v>
                </c:pt>
                <c:pt idx="10">
                  <c:v>93.732</c:v>
                </c:pt>
                <c:pt idx="11">
                  <c:v>94.285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Bromsgrove!$C$3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Bromsgrove!$A$4:$A$34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Bromsgrove!$C$4:$C$34</c:f>
              <c:numCache>
                <c:formatCode>#,##0.0</c:formatCode>
                <c:ptCount val="31"/>
                <c:pt idx="7">
                  <c:v>93.0</c:v>
                </c:pt>
                <c:pt idx="8">
                  <c:v>93.4</c:v>
                </c:pt>
                <c:pt idx="9">
                  <c:v>93.8</c:v>
                </c:pt>
                <c:pt idx="10">
                  <c:v>94.3</c:v>
                </c:pt>
                <c:pt idx="11">
                  <c:v>94.8</c:v>
                </c:pt>
                <c:pt idx="12">
                  <c:v>95.3</c:v>
                </c:pt>
                <c:pt idx="13">
                  <c:v>95.9</c:v>
                </c:pt>
                <c:pt idx="14">
                  <c:v>96.4</c:v>
                </c:pt>
                <c:pt idx="15">
                  <c:v>97.0</c:v>
                </c:pt>
                <c:pt idx="16">
                  <c:v>97.6</c:v>
                </c:pt>
                <c:pt idx="17">
                  <c:v>98.2</c:v>
                </c:pt>
                <c:pt idx="18">
                  <c:v>98.9</c:v>
                </c:pt>
                <c:pt idx="19">
                  <c:v>99.6</c:v>
                </c:pt>
                <c:pt idx="20">
                  <c:v>100.3</c:v>
                </c:pt>
                <c:pt idx="21">
                  <c:v>101.0</c:v>
                </c:pt>
                <c:pt idx="22">
                  <c:v>101.6</c:v>
                </c:pt>
                <c:pt idx="23">
                  <c:v>102.3</c:v>
                </c:pt>
                <c:pt idx="24">
                  <c:v>102.9</c:v>
                </c:pt>
                <c:pt idx="25">
                  <c:v>103.5</c:v>
                </c:pt>
                <c:pt idx="26">
                  <c:v>104.1</c:v>
                </c:pt>
                <c:pt idx="27">
                  <c:v>104.7</c:v>
                </c:pt>
                <c:pt idx="28">
                  <c:v>105.2</c:v>
                </c:pt>
                <c:pt idx="29">
                  <c:v>105.8</c:v>
                </c:pt>
                <c:pt idx="30">
                  <c:v>106.3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Bromsgrove!#REF!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Bromsgrove!$A$4:$A$34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Bromsgrove!#REF!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Bromsgrove!$D$3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Bromsgrove!$A$4:$A$34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Bromsgrove!$D$4:$D$34</c:f>
              <c:numCache>
                <c:formatCode>#,##0.0</c:formatCode>
                <c:ptCount val="31"/>
                <c:pt idx="10">
                  <c:v>93.732</c:v>
                </c:pt>
                <c:pt idx="11">
                  <c:v>94.18042111606719</c:v>
                </c:pt>
                <c:pt idx="12">
                  <c:v>94.6796191803173</c:v>
                </c:pt>
                <c:pt idx="13">
                  <c:v>95.22607639932293</c:v>
                </c:pt>
                <c:pt idx="14">
                  <c:v>95.78958061911228</c:v>
                </c:pt>
                <c:pt idx="15">
                  <c:v>96.38542456707974</c:v>
                </c:pt>
                <c:pt idx="16">
                  <c:v>96.99870976670151</c:v>
                </c:pt>
                <c:pt idx="17">
                  <c:v>97.62672110014012</c:v>
                </c:pt>
                <c:pt idx="18">
                  <c:v>98.29293107912085</c:v>
                </c:pt>
                <c:pt idx="19">
                  <c:v>98.97076558954547</c:v>
                </c:pt>
                <c:pt idx="20">
                  <c:v>99.66667373964994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Bromsgrove!$E$3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Bromsgrove!$A$4:$A$34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Bromsgrove!$E$4:$E$34</c:f>
              <c:numCache>
                <c:formatCode>#,##0.0</c:formatCode>
                <c:ptCount val="31"/>
                <c:pt idx="11">
                  <c:v>94.3</c:v>
                </c:pt>
                <c:pt idx="12">
                  <c:v>94.6</c:v>
                </c:pt>
                <c:pt idx="13">
                  <c:v>95.0</c:v>
                </c:pt>
                <c:pt idx="14">
                  <c:v>95.5</c:v>
                </c:pt>
                <c:pt idx="15">
                  <c:v>96.0</c:v>
                </c:pt>
                <c:pt idx="16">
                  <c:v>96.5</c:v>
                </c:pt>
                <c:pt idx="17">
                  <c:v>97.0</c:v>
                </c:pt>
                <c:pt idx="18">
                  <c:v>97.5</c:v>
                </c:pt>
                <c:pt idx="19">
                  <c:v>98.0</c:v>
                </c:pt>
                <c:pt idx="20">
                  <c:v>98.6</c:v>
                </c:pt>
                <c:pt idx="21">
                  <c:v>99.1</c:v>
                </c:pt>
                <c:pt idx="22">
                  <c:v>99.7</c:v>
                </c:pt>
                <c:pt idx="23">
                  <c:v>100.2</c:v>
                </c:pt>
                <c:pt idx="24">
                  <c:v>100.7</c:v>
                </c:pt>
                <c:pt idx="25">
                  <c:v>101.2</c:v>
                </c:pt>
                <c:pt idx="26">
                  <c:v>101.7</c:v>
                </c:pt>
                <c:pt idx="27">
                  <c:v>102.2</c:v>
                </c:pt>
                <c:pt idx="28">
                  <c:v>102.7</c:v>
                </c:pt>
                <c:pt idx="29">
                  <c:v>103.1</c:v>
                </c:pt>
                <c:pt idx="30">
                  <c:v>103.6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Bromsgrove!$F$3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Bromsgrove!$A$4:$A$34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Bromsgrove!$F$4:$F$34</c:f>
              <c:numCache>
                <c:formatCode>#,##0.0</c:formatCode>
                <c:ptCount val="31"/>
                <c:pt idx="11">
                  <c:v>94.285</c:v>
                </c:pt>
                <c:pt idx="12">
                  <c:v>94.65328299885212</c:v>
                </c:pt>
                <c:pt idx="13">
                  <c:v>95.0356479298799</c:v>
                </c:pt>
                <c:pt idx="14">
                  <c:v>95.41094122739735</c:v>
                </c:pt>
                <c:pt idx="15">
                  <c:v>95.79095491552627</c:v>
                </c:pt>
                <c:pt idx="16">
                  <c:v>96.17595760306205</c:v>
                </c:pt>
                <c:pt idx="17">
                  <c:v>96.5632741691416</c:v>
                </c:pt>
                <c:pt idx="18">
                  <c:v>96.96649960249181</c:v>
                </c:pt>
                <c:pt idx="19">
                  <c:v>97.37402086709376</c:v>
                </c:pt>
                <c:pt idx="20">
                  <c:v>97.79713313257264</c:v>
                </c:pt>
                <c:pt idx="21">
                  <c:v>98.23729216150853</c:v>
                </c:pt>
                <c:pt idx="22">
                  <c:v>98.65829853761463</c:v>
                </c:pt>
                <c:pt idx="23">
                  <c:v>99.0643430549665</c:v>
                </c:pt>
                <c:pt idx="24">
                  <c:v>99.48013562435988</c:v>
                </c:pt>
                <c:pt idx="25">
                  <c:v>99.8809236591543</c:v>
                </c:pt>
                <c:pt idx="26">
                  <c:v>100.294743920655</c:v>
                </c:pt>
                <c:pt idx="27">
                  <c:v>100.716859882964</c:v>
                </c:pt>
                <c:pt idx="28">
                  <c:v>101.141322599014</c:v>
                </c:pt>
                <c:pt idx="29">
                  <c:v>101.5583682997106</c:v>
                </c:pt>
                <c:pt idx="30">
                  <c:v>101.9692539327397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Bromsgrove!$G$3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Bromsgrove!$A$4:$A$34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Bromsgrove!$G$4:$G$34</c:f>
              <c:numCache>
                <c:formatCode>General</c:formatCode>
                <c:ptCount val="31"/>
                <c:pt idx="11" formatCode="#,##0.0">
                  <c:v>94.285</c:v>
                </c:pt>
                <c:pt idx="12" formatCode="#,##0.0">
                  <c:v>94.72225430651937</c:v>
                </c:pt>
                <c:pt idx="13" formatCode="#,##0.0">
                  <c:v>95.18989172149013</c:v>
                </c:pt>
                <c:pt idx="14" formatCode="#,##0.0">
                  <c:v>95.6670259573711</c:v>
                </c:pt>
                <c:pt idx="15" formatCode="#,##0.0">
                  <c:v>96.17341002584348</c:v>
                </c:pt>
                <c:pt idx="16" formatCode="#,##0.0">
                  <c:v>96.70278058410095</c:v>
                </c:pt>
                <c:pt idx="17" formatCode="#,##0.0">
                  <c:v>97.24995653105527</c:v>
                </c:pt>
                <c:pt idx="18" formatCode="#,##0.0">
                  <c:v>97.82330585169214</c:v>
                </c:pt>
                <c:pt idx="19" formatCode="#,##0.0">
                  <c:v>98.41253790877945</c:v>
                </c:pt>
                <c:pt idx="20" formatCode="#,##0.0">
                  <c:v>99.02779718364285</c:v>
                </c:pt>
                <c:pt idx="21" formatCode="#,##0.0">
                  <c:v>99.66622452654237</c:v>
                </c:pt>
                <c:pt idx="22" formatCode="#,##0.0">
                  <c:v>100.291373406907</c:v>
                </c:pt>
                <c:pt idx="23" formatCode="#,##0.0">
                  <c:v>100.8995457020634</c:v>
                </c:pt>
                <c:pt idx="24" formatCode="#,##0.0">
                  <c:v>101.5114419091161</c:v>
                </c:pt>
                <c:pt idx="25" formatCode="#,##0.0">
                  <c:v>102.1060448348121</c:v>
                </c:pt>
                <c:pt idx="26" formatCode="#,##0.0">
                  <c:v>102.7155532965424</c:v>
                </c:pt>
                <c:pt idx="27" formatCode="#,##0.0">
                  <c:v>103.3245298131169</c:v>
                </c:pt>
                <c:pt idx="28" formatCode="#,##0.0">
                  <c:v>103.9324041847551</c:v>
                </c:pt>
                <c:pt idx="29" formatCode="#,##0.0">
                  <c:v>104.5236340982498</c:v>
                </c:pt>
                <c:pt idx="30" formatCode="#,##0.0">
                  <c:v>105.1077981282049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726712"/>
        <c:axId val="2131903480"/>
      </c:lineChart>
      <c:catAx>
        <c:axId val="2131726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1903480"/>
        <c:crosses val="autoZero"/>
        <c:auto val="1"/>
        <c:lblAlgn val="ctr"/>
        <c:lblOffset val="100"/>
        <c:noMultiLvlLbl val="0"/>
      </c:catAx>
      <c:valAx>
        <c:axId val="2131903480"/>
        <c:scaling>
          <c:orientation val="minMax"/>
          <c:min val="85.0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131726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'North Warks'!$AF$3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'North Warks'!$AE$4:$AE$10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'North Warks'!$AF$4:$AF$10</c:f>
              <c:numCache>
                <c:formatCode>0.0</c:formatCode>
                <c:ptCount val="7"/>
                <c:pt idx="0">
                  <c:v>25.169</c:v>
                </c:pt>
                <c:pt idx="1">
                  <c:v>25.857</c:v>
                </c:pt>
                <c:pt idx="2">
                  <c:v>26.518</c:v>
                </c:pt>
                <c:pt idx="3">
                  <c:v>27.487</c:v>
                </c:pt>
                <c:pt idx="4">
                  <c:v>28.52</c:v>
                </c:pt>
                <c:pt idx="5">
                  <c:v>29.535</c:v>
                </c:pt>
                <c:pt idx="6">
                  <c:v>30.424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'North Warks'!$AG$3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'North Warks'!$AE$4:$AE$10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'North Warks'!$AG$4:$AG$10</c:f>
              <c:numCache>
                <c:formatCode>General</c:formatCode>
                <c:ptCount val="7"/>
                <c:pt idx="2" formatCode="0.0">
                  <c:v>25.838</c:v>
                </c:pt>
                <c:pt idx="3" formatCode="0.0">
                  <c:v>26.563</c:v>
                </c:pt>
                <c:pt idx="4" formatCode="0.0">
                  <c:v>27.329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'North Warks'!$AH$3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'North Warks'!$AE$4:$AE$10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'North Warks'!$AH$4:$AH$10</c:f>
              <c:numCache>
                <c:formatCode>General</c:formatCode>
                <c:ptCount val="7"/>
                <c:pt idx="2" formatCode="0.0">
                  <c:v>25.8365565523364</c:v>
                </c:pt>
                <c:pt idx="3" formatCode="0.0">
                  <c:v>26.30484678886613</c:v>
                </c:pt>
                <c:pt idx="4" formatCode="0.0">
                  <c:v>26.5682066006663</c:v>
                </c:pt>
                <c:pt idx="5" formatCode="0.0">
                  <c:v>26.91278838628749</c:v>
                </c:pt>
                <c:pt idx="6" formatCode="0.0">
                  <c:v>27.12008275190094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'North Warks'!$AI$3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'North Warks'!$AE$4:$AE$10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'North Warks'!$AI$4:$AI$10</c:f>
              <c:numCache>
                <c:formatCode>General</c:formatCode>
                <c:ptCount val="7"/>
                <c:pt idx="2" formatCode="0.0">
                  <c:v>25.8365565523364</c:v>
                </c:pt>
                <c:pt idx="3" formatCode="0.0">
                  <c:v>26.12496831817154</c:v>
                </c:pt>
                <c:pt idx="4" formatCode="0.0">
                  <c:v>26.19540096581889</c:v>
                </c:pt>
                <c:pt idx="5" formatCode="0.0">
                  <c:v>26.3809289440091</c:v>
                </c:pt>
                <c:pt idx="6" formatCode="0.0">
                  <c:v>26.45413145878883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767048"/>
        <c:axId val="2120770200"/>
      </c:lineChart>
      <c:catAx>
        <c:axId val="2120767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0770200"/>
        <c:crosses val="autoZero"/>
        <c:auto val="1"/>
        <c:lblAlgn val="ctr"/>
        <c:lblOffset val="100"/>
        <c:noMultiLvlLbl val="0"/>
      </c:catAx>
      <c:valAx>
        <c:axId val="2120770200"/>
        <c:scaling>
          <c:orientation val="minMax"/>
          <c:min val="2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20767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'North Warks'!$AL$3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'North Warks'!$AK$4:$AK$10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'North Warks'!$AL$4:$AL$10</c:f>
              <c:numCache>
                <c:formatCode>0.000</c:formatCode>
                <c:ptCount val="7"/>
                <c:pt idx="0">
                  <c:v>2.438714291390202</c:v>
                </c:pt>
                <c:pt idx="1">
                  <c:v>2.375720307847005</c:v>
                </c:pt>
                <c:pt idx="2">
                  <c:v>2.321479749604042</c:v>
                </c:pt>
                <c:pt idx="3">
                  <c:v>2.266744279113763</c:v>
                </c:pt>
                <c:pt idx="4">
                  <c:v>2.224018232819074</c:v>
                </c:pt>
                <c:pt idx="5">
                  <c:v>2.186490604367699</c:v>
                </c:pt>
                <c:pt idx="6">
                  <c:v>2.155337891138575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'North Warks'!$AM$3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'North Warks'!$AK$4:$AK$10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'North Warks'!$AM$4:$AM$10</c:f>
              <c:numCache>
                <c:formatCode>0.000</c:formatCode>
                <c:ptCount val="7"/>
                <c:pt idx="2">
                  <c:v>2.381298862141032</c:v>
                </c:pt>
                <c:pt idx="3">
                  <c:v>2.35794149757181</c:v>
                </c:pt>
                <c:pt idx="4">
                  <c:v>2.340444216766073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'North Warks'!$AN$3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'North Warks'!$AK$4:$AK$10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'North Warks'!$AN$4:$AN$10</c:f>
              <c:numCache>
                <c:formatCode>0.000</c:formatCode>
                <c:ptCount val="7"/>
                <c:pt idx="2">
                  <c:v>2.381348598903733</c:v>
                </c:pt>
                <c:pt idx="3">
                  <c:v>2.355895260859053</c:v>
                </c:pt>
                <c:pt idx="4">
                  <c:v>2.347195985844258</c:v>
                </c:pt>
                <c:pt idx="5">
                  <c:v>2.324807538629541</c:v>
                </c:pt>
                <c:pt idx="6">
                  <c:v>2.303678162395824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'North Warks'!$AO$3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'North Warks'!$AK$4:$AK$10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'North Warks'!$AO$4:$AO$10</c:f>
              <c:numCache>
                <c:formatCode>General</c:formatCode>
                <c:ptCount val="7"/>
                <c:pt idx="2" formatCode="0.000">
                  <c:v>2.381348598903733</c:v>
                </c:pt>
                <c:pt idx="3" formatCode="0.000">
                  <c:v>2.360171819407247</c:v>
                </c:pt>
                <c:pt idx="4" formatCode="0.000">
                  <c:v>2.353753166875948</c:v>
                </c:pt>
                <c:pt idx="5" formatCode="0.000">
                  <c:v>2.32971646634202</c:v>
                </c:pt>
                <c:pt idx="6" formatCode="0.000">
                  <c:v>2.303476417005807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806296"/>
        <c:axId val="2120809448"/>
      </c:lineChart>
      <c:catAx>
        <c:axId val="2120806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0809448"/>
        <c:crosses val="autoZero"/>
        <c:auto val="1"/>
        <c:lblAlgn val="ctr"/>
        <c:lblOffset val="100"/>
        <c:noMultiLvlLbl val="0"/>
      </c:catAx>
      <c:valAx>
        <c:axId val="2120809448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120806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'North Warks'!$AX$4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'North Warks'!$AW$5:$AW$9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'North Warks'!$AX$5:$AX$9</c:f>
              <c:numCache>
                <c:formatCode>0.0</c:formatCode>
                <c:ptCount val="5"/>
                <c:pt idx="0">
                  <c:v>33.17734268579165</c:v>
                </c:pt>
                <c:pt idx="1">
                  <c:v>33.16914087824083</c:v>
                </c:pt>
                <c:pt idx="2">
                  <c:v>32.68296988165309</c:v>
                </c:pt>
                <c:pt idx="3">
                  <c:v>32.49611504355413</c:v>
                </c:pt>
                <c:pt idx="4">
                  <c:v>32.45271358884472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'North Warks'!$AY$4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'North Warks'!$AW$5:$AW$9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'North Warks'!$AY$5:$AY$9</c:f>
              <c:numCache>
                <c:formatCode>0.0</c:formatCode>
                <c:ptCount val="5"/>
                <c:pt idx="0">
                  <c:v>33.12838157446198</c:v>
                </c:pt>
                <c:pt idx="1">
                  <c:v>33.07899913113892</c:v>
                </c:pt>
                <c:pt idx="2">
                  <c:v>32.93592730822074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'North Warks'!$AZ$4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'North Warks'!$AW$5:$AW$9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'North Warks'!$AZ$5:$AZ$9</c:f>
              <c:numCache>
                <c:formatCode>0.0</c:formatCode>
                <c:ptCount val="5"/>
                <c:pt idx="0">
                  <c:v>33.12838157446198</c:v>
                </c:pt>
                <c:pt idx="1">
                  <c:v>32.67701437567314</c:v>
                </c:pt>
                <c:pt idx="2">
                  <c:v>31.83931227317982</c:v>
                </c:pt>
                <c:pt idx="3">
                  <c:v>30.82170756870528</c:v>
                </c:pt>
                <c:pt idx="4">
                  <c:v>29.83266249669142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'North Warks'!$BA$4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'North Warks'!$AW$5:$AW$9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'North Warks'!$BA$5:$BA$9</c:f>
              <c:numCache>
                <c:formatCode>0.0</c:formatCode>
                <c:ptCount val="5"/>
                <c:pt idx="0">
                  <c:v>33.12838157446198</c:v>
                </c:pt>
                <c:pt idx="1">
                  <c:v>32.60368403993378</c:v>
                </c:pt>
                <c:pt idx="2">
                  <c:v>31.6968980321326</c:v>
                </c:pt>
                <c:pt idx="3">
                  <c:v>30.64129580497594</c:v>
                </c:pt>
                <c:pt idx="4">
                  <c:v>29.64350213206839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844056"/>
        <c:axId val="2120847208"/>
      </c:lineChart>
      <c:catAx>
        <c:axId val="2120844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0847208"/>
        <c:crosses val="autoZero"/>
        <c:auto val="1"/>
        <c:lblAlgn val="ctr"/>
        <c:lblOffset val="100"/>
        <c:noMultiLvlLbl val="0"/>
      </c:catAx>
      <c:valAx>
        <c:axId val="212084720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20844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Stratford!$B$3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Stratford!$A$4:$A$34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Stratford!$B$4:$B$34</c:f>
              <c:numCache>
                <c:formatCode>#,##0.0</c:formatCode>
                <c:ptCount val="31"/>
                <c:pt idx="0">
                  <c:v>111.551</c:v>
                </c:pt>
                <c:pt idx="1">
                  <c:v>112.258</c:v>
                </c:pt>
                <c:pt idx="2">
                  <c:v>112.992</c:v>
                </c:pt>
                <c:pt idx="3">
                  <c:v>113.483</c:v>
                </c:pt>
                <c:pt idx="4">
                  <c:v>114.823</c:v>
                </c:pt>
                <c:pt idx="5">
                  <c:v>116.708</c:v>
                </c:pt>
                <c:pt idx="6">
                  <c:v>118.478</c:v>
                </c:pt>
                <c:pt idx="7">
                  <c:v>119.666</c:v>
                </c:pt>
                <c:pt idx="8">
                  <c:v>119.826</c:v>
                </c:pt>
                <c:pt idx="9">
                  <c:v>120.191</c:v>
                </c:pt>
                <c:pt idx="10">
                  <c:v>120.824</c:v>
                </c:pt>
                <c:pt idx="11">
                  <c:v>120.578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Stratford!$C$3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Stratford!$A$4:$A$34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Stratford!$C$4:$C$34</c:f>
              <c:numCache>
                <c:formatCode>#,##0.0</c:formatCode>
                <c:ptCount val="31"/>
                <c:pt idx="7">
                  <c:v>118.7</c:v>
                </c:pt>
                <c:pt idx="8">
                  <c:v>119.7</c:v>
                </c:pt>
                <c:pt idx="9">
                  <c:v>120.8</c:v>
                </c:pt>
                <c:pt idx="10">
                  <c:v>121.9</c:v>
                </c:pt>
                <c:pt idx="11">
                  <c:v>123.1</c:v>
                </c:pt>
                <c:pt idx="12">
                  <c:v>124.3</c:v>
                </c:pt>
                <c:pt idx="13">
                  <c:v>125.4</c:v>
                </c:pt>
                <c:pt idx="14">
                  <c:v>126.5</c:v>
                </c:pt>
                <c:pt idx="15">
                  <c:v>127.7</c:v>
                </c:pt>
                <c:pt idx="16">
                  <c:v>128.8</c:v>
                </c:pt>
                <c:pt idx="17">
                  <c:v>129.9</c:v>
                </c:pt>
                <c:pt idx="18">
                  <c:v>131.1</c:v>
                </c:pt>
                <c:pt idx="19">
                  <c:v>132.3</c:v>
                </c:pt>
                <c:pt idx="20">
                  <c:v>133.5</c:v>
                </c:pt>
                <c:pt idx="21">
                  <c:v>134.7</c:v>
                </c:pt>
                <c:pt idx="22">
                  <c:v>135.8</c:v>
                </c:pt>
                <c:pt idx="23">
                  <c:v>136.9</c:v>
                </c:pt>
                <c:pt idx="24">
                  <c:v>138.0</c:v>
                </c:pt>
                <c:pt idx="25">
                  <c:v>139.0</c:v>
                </c:pt>
                <c:pt idx="26">
                  <c:v>140.0</c:v>
                </c:pt>
                <c:pt idx="27">
                  <c:v>141.0</c:v>
                </c:pt>
                <c:pt idx="28">
                  <c:v>141.9</c:v>
                </c:pt>
                <c:pt idx="29">
                  <c:v>142.9</c:v>
                </c:pt>
                <c:pt idx="30">
                  <c:v>143.8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Stratford!#REF!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Stratford!$A$4:$A$34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Stratford!#REF!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Stratford!$D$3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Stratford!$A$4:$A$34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Stratford!$D$4:$D$34</c:f>
              <c:numCache>
                <c:formatCode>#,##0.0</c:formatCode>
                <c:ptCount val="31"/>
                <c:pt idx="10">
                  <c:v>120.824</c:v>
                </c:pt>
                <c:pt idx="11">
                  <c:v>121.8797850675496</c:v>
                </c:pt>
                <c:pt idx="12">
                  <c:v>123.0243245132441</c:v>
                </c:pt>
                <c:pt idx="13">
                  <c:v>124.1654564488653</c:v>
                </c:pt>
                <c:pt idx="14">
                  <c:v>125.3174008342657</c:v>
                </c:pt>
                <c:pt idx="15">
                  <c:v>126.4609702430594</c:v>
                </c:pt>
                <c:pt idx="16">
                  <c:v>127.6203709640791</c:v>
                </c:pt>
                <c:pt idx="17">
                  <c:v>128.7830516560221</c:v>
                </c:pt>
                <c:pt idx="18">
                  <c:v>129.9461841125003</c:v>
                </c:pt>
                <c:pt idx="19">
                  <c:v>131.1315750144123</c:v>
                </c:pt>
                <c:pt idx="20">
                  <c:v>132.3295234669738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Stratford!$E$3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Stratford!$A$4:$A$34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Stratford!$E$4:$E$34</c:f>
              <c:numCache>
                <c:formatCode>#,##0.0</c:formatCode>
                <c:ptCount val="31"/>
                <c:pt idx="11">
                  <c:v>120.6</c:v>
                </c:pt>
                <c:pt idx="12">
                  <c:v>121.0</c:v>
                </c:pt>
                <c:pt idx="13">
                  <c:v>121.5</c:v>
                </c:pt>
                <c:pt idx="14">
                  <c:v>122.1</c:v>
                </c:pt>
                <c:pt idx="15">
                  <c:v>122.7</c:v>
                </c:pt>
                <c:pt idx="16">
                  <c:v>123.3</c:v>
                </c:pt>
                <c:pt idx="17">
                  <c:v>123.9</c:v>
                </c:pt>
                <c:pt idx="18">
                  <c:v>124.5</c:v>
                </c:pt>
                <c:pt idx="19">
                  <c:v>125.1</c:v>
                </c:pt>
                <c:pt idx="20">
                  <c:v>125.8</c:v>
                </c:pt>
                <c:pt idx="21">
                  <c:v>126.5</c:v>
                </c:pt>
                <c:pt idx="22">
                  <c:v>127.1</c:v>
                </c:pt>
                <c:pt idx="23">
                  <c:v>127.7</c:v>
                </c:pt>
                <c:pt idx="24">
                  <c:v>128.3</c:v>
                </c:pt>
                <c:pt idx="25">
                  <c:v>128.9</c:v>
                </c:pt>
                <c:pt idx="26">
                  <c:v>129.5</c:v>
                </c:pt>
                <c:pt idx="27">
                  <c:v>130.1</c:v>
                </c:pt>
                <c:pt idx="28">
                  <c:v>130.7</c:v>
                </c:pt>
                <c:pt idx="29">
                  <c:v>131.2</c:v>
                </c:pt>
                <c:pt idx="30">
                  <c:v>131.8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Stratford!$F$3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Stratford!$A$4:$A$34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Stratford!$F$4:$F$34</c:f>
              <c:numCache>
                <c:formatCode>#,##0.0</c:formatCode>
                <c:ptCount val="31"/>
                <c:pt idx="11">
                  <c:v>120.578</c:v>
                </c:pt>
                <c:pt idx="12">
                  <c:v>120.9867258213205</c:v>
                </c:pt>
                <c:pt idx="13">
                  <c:v>121.341449514479</c:v>
                </c:pt>
                <c:pt idx="14">
                  <c:v>121.672018376747</c:v>
                </c:pt>
                <c:pt idx="15">
                  <c:v>121.9789027955017</c:v>
                </c:pt>
                <c:pt idx="16">
                  <c:v>122.2898689595485</c:v>
                </c:pt>
                <c:pt idx="17">
                  <c:v>122.5905722604283</c:v>
                </c:pt>
                <c:pt idx="18">
                  <c:v>122.8736859746959</c:v>
                </c:pt>
                <c:pt idx="19">
                  <c:v>123.175516796887</c:v>
                </c:pt>
                <c:pt idx="20">
                  <c:v>123.4890920694845</c:v>
                </c:pt>
                <c:pt idx="21">
                  <c:v>123.7931229571204</c:v>
                </c:pt>
                <c:pt idx="22">
                  <c:v>124.0869275833689</c:v>
                </c:pt>
                <c:pt idx="23">
                  <c:v>124.358624828964</c:v>
                </c:pt>
                <c:pt idx="24">
                  <c:v>124.6127433167915</c:v>
                </c:pt>
                <c:pt idx="25">
                  <c:v>124.8528245135516</c:v>
                </c:pt>
                <c:pt idx="26">
                  <c:v>125.0700794949162</c:v>
                </c:pt>
                <c:pt idx="27">
                  <c:v>125.2892239497205</c:v>
                </c:pt>
                <c:pt idx="28">
                  <c:v>125.5268809334476</c:v>
                </c:pt>
                <c:pt idx="29">
                  <c:v>125.7376851565049</c:v>
                </c:pt>
                <c:pt idx="30">
                  <c:v>125.940568981764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Stratford!$G$3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Stratford!$A$4:$A$34</c:f>
              <c:numCache>
                <c:formatCode>General</c:formatCode>
                <c:ptCount val="31"/>
                <c:pt idx="0">
                  <c:v>2001.0</c:v>
                </c:pt>
                <c:pt idx="1">
                  <c:v>2002.0</c:v>
                </c:pt>
                <c:pt idx="2">
                  <c:v>2003.0</c:v>
                </c:pt>
                <c:pt idx="3">
                  <c:v>2004.0</c:v>
                </c:pt>
                <c:pt idx="4">
                  <c:v>2005.0</c:v>
                </c:pt>
                <c:pt idx="5">
                  <c:v>2006.0</c:v>
                </c:pt>
                <c:pt idx="6">
                  <c:v>2007.0</c:v>
                </c:pt>
                <c:pt idx="7">
                  <c:v>2008.0</c:v>
                </c:pt>
                <c:pt idx="8">
                  <c:v>2009.0</c:v>
                </c:pt>
                <c:pt idx="9">
                  <c:v>2010.0</c:v>
                </c:pt>
                <c:pt idx="10">
                  <c:v>2011.0</c:v>
                </c:pt>
                <c:pt idx="11">
                  <c:v>2012.0</c:v>
                </c:pt>
                <c:pt idx="12">
                  <c:v>2013.0</c:v>
                </c:pt>
                <c:pt idx="13">
                  <c:v>2014.0</c:v>
                </c:pt>
                <c:pt idx="14">
                  <c:v>2015.0</c:v>
                </c:pt>
                <c:pt idx="15">
                  <c:v>2016.0</c:v>
                </c:pt>
                <c:pt idx="16">
                  <c:v>2017.0</c:v>
                </c:pt>
                <c:pt idx="17">
                  <c:v>2018.0</c:v>
                </c:pt>
                <c:pt idx="18">
                  <c:v>2019.0</c:v>
                </c:pt>
                <c:pt idx="19">
                  <c:v>2020.0</c:v>
                </c:pt>
                <c:pt idx="20">
                  <c:v>2021.0</c:v>
                </c:pt>
                <c:pt idx="21">
                  <c:v>2022.0</c:v>
                </c:pt>
                <c:pt idx="22">
                  <c:v>2023.0</c:v>
                </c:pt>
                <c:pt idx="23">
                  <c:v>2024.0</c:v>
                </c:pt>
                <c:pt idx="24">
                  <c:v>2025.0</c:v>
                </c:pt>
                <c:pt idx="25">
                  <c:v>2026.0</c:v>
                </c:pt>
                <c:pt idx="26">
                  <c:v>2027.0</c:v>
                </c:pt>
                <c:pt idx="27">
                  <c:v>2028.0</c:v>
                </c:pt>
                <c:pt idx="28">
                  <c:v>2029.0</c:v>
                </c:pt>
                <c:pt idx="29">
                  <c:v>2030.0</c:v>
                </c:pt>
                <c:pt idx="30">
                  <c:v>2031.0</c:v>
                </c:pt>
              </c:numCache>
            </c:numRef>
          </c:cat>
          <c:val>
            <c:numRef>
              <c:f>Stratford!$G$4:$G$34</c:f>
              <c:numCache>
                <c:formatCode>General</c:formatCode>
                <c:ptCount val="31"/>
                <c:pt idx="11" formatCode="#,##0.0">
                  <c:v>120.578</c:v>
                </c:pt>
                <c:pt idx="12" formatCode="#,##0.0">
                  <c:v>121.2959783705635</c:v>
                </c:pt>
                <c:pt idx="13" formatCode="#,##0.0">
                  <c:v>121.9732796389682</c:v>
                </c:pt>
                <c:pt idx="14" formatCode="#,##0.0">
                  <c:v>122.6419132737617</c:v>
                </c:pt>
                <c:pt idx="15" formatCode="#,##0.0">
                  <c:v>123.3082796913405</c:v>
                </c:pt>
                <c:pt idx="16" formatCode="#,##0.0">
                  <c:v>123.9974531933154</c:v>
                </c:pt>
                <c:pt idx="17" formatCode="#,##0.0">
                  <c:v>124.6928403342752</c:v>
                </c:pt>
                <c:pt idx="18" formatCode="#,##0.0">
                  <c:v>125.3851301742689</c:v>
                </c:pt>
                <c:pt idx="19" formatCode="#,##0.0">
                  <c:v>126.1080793521039</c:v>
                </c:pt>
                <c:pt idx="20" formatCode="#,##0.0">
                  <c:v>126.8494355295575</c:v>
                </c:pt>
                <c:pt idx="21" formatCode="#,##0.0">
                  <c:v>127.5911315560571</c:v>
                </c:pt>
                <c:pt idx="22" formatCode="#,##0.0">
                  <c:v>128.332511794722</c:v>
                </c:pt>
                <c:pt idx="23" formatCode="#,##0.0">
                  <c:v>129.0646621838713</c:v>
                </c:pt>
                <c:pt idx="24" formatCode="#,##0.0">
                  <c:v>129.7853595323121</c:v>
                </c:pt>
                <c:pt idx="25" formatCode="#,##0.0">
                  <c:v>130.4982557930021</c:v>
                </c:pt>
                <c:pt idx="26" formatCode="#,##0.0">
                  <c:v>131.1933899420843</c:v>
                </c:pt>
                <c:pt idx="27" formatCode="#,##0.0">
                  <c:v>131.901556749724</c:v>
                </c:pt>
                <c:pt idx="28" formatCode="#,##0.0">
                  <c:v>132.6403138192325</c:v>
                </c:pt>
                <c:pt idx="29" formatCode="#,##0.0">
                  <c:v>133.3483584642682</c:v>
                </c:pt>
                <c:pt idx="30" formatCode="#,##0.0">
                  <c:v>134.0476976094659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183000"/>
        <c:axId val="2133185944"/>
      </c:lineChart>
      <c:catAx>
        <c:axId val="2133183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3185944"/>
        <c:crosses val="autoZero"/>
        <c:auto val="1"/>
        <c:lblAlgn val="ctr"/>
        <c:lblOffset val="100"/>
        <c:noMultiLvlLbl val="0"/>
      </c:catAx>
      <c:valAx>
        <c:axId val="2133185944"/>
        <c:scaling>
          <c:orientation val="minMax"/>
          <c:min val="110.0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133183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Stratford!$L$3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Stratford!$K$4:$K$33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Stratford!$L$4:$L$33</c:f>
              <c:numCache>
                <c:formatCode>0.0</c:formatCode>
                <c:ptCount val="30"/>
                <c:pt idx="0">
                  <c:v>0.847</c:v>
                </c:pt>
                <c:pt idx="1">
                  <c:v>0.829</c:v>
                </c:pt>
                <c:pt idx="2">
                  <c:v>0.594</c:v>
                </c:pt>
                <c:pt idx="3">
                  <c:v>1.482</c:v>
                </c:pt>
                <c:pt idx="4">
                  <c:v>1.986</c:v>
                </c:pt>
                <c:pt idx="5">
                  <c:v>1.844</c:v>
                </c:pt>
                <c:pt idx="6">
                  <c:v>1.171</c:v>
                </c:pt>
                <c:pt idx="7">
                  <c:v>0.194</c:v>
                </c:pt>
                <c:pt idx="8">
                  <c:v>0.412</c:v>
                </c:pt>
                <c:pt idx="9">
                  <c:v>0.685</c:v>
                </c:pt>
                <c:pt idx="10">
                  <c:v>-0.22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Stratford!$M$3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Stratford!$K$4:$K$33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Stratford!$M$4:$M$33</c:f>
              <c:numCache>
                <c:formatCode>0.0</c:formatCode>
                <c:ptCount val="30"/>
                <c:pt idx="7">
                  <c:v>1.1</c:v>
                </c:pt>
                <c:pt idx="8">
                  <c:v>1.2</c:v>
                </c:pt>
                <c:pt idx="9">
                  <c:v>1.2</c:v>
                </c:pt>
                <c:pt idx="10">
                  <c:v>1.3</c:v>
                </c:pt>
                <c:pt idx="11">
                  <c:v>1.3</c:v>
                </c:pt>
                <c:pt idx="12">
                  <c:v>1.3</c:v>
                </c:pt>
                <c:pt idx="13">
                  <c:v>1.3</c:v>
                </c:pt>
                <c:pt idx="14">
                  <c:v>1.3</c:v>
                </c:pt>
                <c:pt idx="15">
                  <c:v>1.3</c:v>
                </c:pt>
                <c:pt idx="16">
                  <c:v>1.3</c:v>
                </c:pt>
                <c:pt idx="17">
                  <c:v>1.3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1.4</c:v>
                </c:pt>
                <c:pt idx="26">
                  <c:v>1.4</c:v>
                </c:pt>
                <c:pt idx="27">
                  <c:v>1.4</c:v>
                </c:pt>
                <c:pt idx="28">
                  <c:v>1.4</c:v>
                </c:pt>
                <c:pt idx="29">
                  <c:v>1.4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Stratford!#REF!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Stratford!$K$4:$K$33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Stratford!#REF!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Stratford!$N$3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Stratford!$K$4:$K$33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Stratford!$N$4:$N$33</c:f>
              <c:numCache>
                <c:formatCode>0.0</c:formatCode>
                <c:ptCount val="30"/>
                <c:pt idx="10">
                  <c:v>1.113868489123294</c:v>
                </c:pt>
                <c:pt idx="11">
                  <c:v>1.183488116867718</c:v>
                </c:pt>
                <c:pt idx="12">
                  <c:v>1.18961565607178</c:v>
                </c:pt>
                <c:pt idx="13">
                  <c:v>1.224869675940152</c:v>
                </c:pt>
                <c:pt idx="14">
                  <c:v>1.232675242475146</c:v>
                </c:pt>
                <c:pt idx="15">
                  <c:v>1.262733954829334</c:v>
                </c:pt>
                <c:pt idx="16">
                  <c:v>1.282959869372718</c:v>
                </c:pt>
                <c:pt idx="17">
                  <c:v>1.30282752495301</c:v>
                </c:pt>
                <c:pt idx="18">
                  <c:v>1.342556681847444</c:v>
                </c:pt>
                <c:pt idx="19">
                  <c:v>1.375174995309724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Stratford!$O$3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Stratford!$K$4:$K$33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Stratford!$O$4:$O$33</c:f>
              <c:numCache>
                <c:formatCode>0.0</c:formatCode>
                <c:ptCount val="30"/>
                <c:pt idx="11">
                  <c:v>0.6</c:v>
                </c:pt>
                <c:pt idx="12">
                  <c:v>0.6</c:v>
                </c:pt>
                <c:pt idx="13">
                  <c:v>0.7</c:v>
                </c:pt>
                <c:pt idx="14">
                  <c:v>0.7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Stratford!$P$3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Stratford!$K$4:$K$33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Stratford!$P$4:$P$33</c:f>
              <c:numCache>
                <c:formatCode>0.0</c:formatCode>
                <c:ptCount val="30"/>
                <c:pt idx="11" formatCode="#,##0.0">
                  <c:v>0.490218276955751</c:v>
                </c:pt>
                <c:pt idx="12" formatCode="#,##0.0">
                  <c:v>0.43731918548588</c:v>
                </c:pt>
                <c:pt idx="13" formatCode="#,##0.0">
                  <c:v>0.429381989558803</c:v>
                </c:pt>
                <c:pt idx="14" formatCode="#,##0.0">
                  <c:v>0.422180249579417</c:v>
                </c:pt>
                <c:pt idx="15" formatCode="#,##0.0">
                  <c:v>0.430510035485368</c:v>
                </c:pt>
                <c:pt idx="16" formatCode="#,##0.0">
                  <c:v>0.424221163336132</c:v>
                </c:pt>
                <c:pt idx="17" formatCode="#,##0.0">
                  <c:v>0.416754476908538</c:v>
                </c:pt>
                <c:pt idx="18" formatCode="#,##0.0">
                  <c:v>0.447161471000469</c:v>
                </c:pt>
                <c:pt idx="19" formatCode="#,##0.0">
                  <c:v>0.471829815929243</c:v>
                </c:pt>
                <c:pt idx="20" formatCode="#,##0.0">
                  <c:v>0.458372393682234</c:v>
                </c:pt>
                <c:pt idx="21" formatCode="#,##0.0">
                  <c:v>0.467560314086689</c:v>
                </c:pt>
                <c:pt idx="22" formatCode="#,##0.0">
                  <c:v>0.448991717604625</c:v>
                </c:pt>
                <c:pt idx="23" formatCode="#,##0.0">
                  <c:v>0.452347729516168</c:v>
                </c:pt>
                <c:pt idx="24" formatCode="#,##0.0">
                  <c:v>0.459827463489255</c:v>
                </c:pt>
                <c:pt idx="25" formatCode="#,##0.0">
                  <c:v>0.460042820619265</c:v>
                </c:pt>
                <c:pt idx="26" formatCode="#,##0.0">
                  <c:v>0.469031286523902</c:v>
                </c:pt>
                <c:pt idx="27" formatCode="#,##0.0">
                  <c:v>0.5239560920865</c:v>
                </c:pt>
                <c:pt idx="28" formatCode="#,##0.0">
                  <c:v>0.532674840387852</c:v>
                </c:pt>
                <c:pt idx="29" formatCode="#,##0.0">
                  <c:v>0.533494221229425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Stratford!$Q$3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Stratford!$K$4:$K$33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Stratford!$Q$4:$Q$33</c:f>
              <c:numCache>
                <c:formatCode>General</c:formatCode>
                <c:ptCount val="30"/>
                <c:pt idx="11" formatCode="#,##0.0">
                  <c:v>0.794274585778776</c:v>
                </c:pt>
                <c:pt idx="12" formatCode="#,##0.0">
                  <c:v>0.746973344210854</c:v>
                </c:pt>
                <c:pt idx="13" formatCode="#,##0.0">
                  <c:v>0.746700697927284</c:v>
                </c:pt>
                <c:pt idx="14" formatCode="#,##0.0">
                  <c:v>0.753103667218748</c:v>
                </c:pt>
                <c:pt idx="15" formatCode="#,##0.0">
                  <c:v>0.772502737957812</c:v>
                </c:pt>
                <c:pt idx="16" formatCode="#,##0.0">
                  <c:v>0.775364129327904</c:v>
                </c:pt>
                <c:pt idx="17" formatCode="#,##0.0">
                  <c:v>0.775646627218939</c:v>
                </c:pt>
                <c:pt idx="18" formatCode="#,##0.0">
                  <c:v>0.812048975852952</c:v>
                </c:pt>
                <c:pt idx="19" formatCode="#,##0.0">
                  <c:v>0.83819721261237</c:v>
                </c:pt>
                <c:pt idx="20" formatCode="#,##0.0">
                  <c:v>0.829529310233499</c:v>
                </c:pt>
                <c:pt idx="21" formatCode="#,##0.0">
                  <c:v>0.844825431335624</c:v>
                </c:pt>
                <c:pt idx="22" formatCode="#,##0.0">
                  <c:v>0.835396718477968</c:v>
                </c:pt>
                <c:pt idx="23" formatCode="#,##0.0">
                  <c:v>0.842237093583996</c:v>
                </c:pt>
                <c:pt idx="24" formatCode="#,##0.0">
                  <c:v>0.853965641782264</c:v>
                </c:pt>
                <c:pt idx="25" formatCode="#,##0.0">
                  <c:v>0.857807210997588</c:v>
                </c:pt>
                <c:pt idx="26" formatCode="#,##0.0">
                  <c:v>0.876011764896236</c:v>
                </c:pt>
                <c:pt idx="27" formatCode="#,##0.0">
                  <c:v>0.942689982184286</c:v>
                </c:pt>
                <c:pt idx="28" formatCode="#,##0.0">
                  <c:v>0.947460593021752</c:v>
                </c:pt>
                <c:pt idx="29" formatCode="#,##0.0">
                  <c:v>0.945952068291515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895624"/>
        <c:axId val="2120898536"/>
      </c:lineChart>
      <c:catAx>
        <c:axId val="2120895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0898536"/>
        <c:crosses val="autoZero"/>
        <c:auto val="1"/>
        <c:lblAlgn val="ctr"/>
        <c:lblOffset val="100"/>
        <c:noMultiLvlLbl val="0"/>
      </c:catAx>
      <c:valAx>
        <c:axId val="212089853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20895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Stratford!$V$3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Stratford!$U$4:$U$33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Stratford!$V$4:$V$33</c:f>
              <c:numCache>
                <c:formatCode>0.0</c:formatCode>
                <c:ptCount val="30"/>
                <c:pt idx="0">
                  <c:v>-0.14</c:v>
                </c:pt>
                <c:pt idx="1">
                  <c:v>-0.095</c:v>
                </c:pt>
                <c:pt idx="2">
                  <c:v>-0.103</c:v>
                </c:pt>
                <c:pt idx="3">
                  <c:v>-0.142</c:v>
                </c:pt>
                <c:pt idx="4">
                  <c:v>-0.101</c:v>
                </c:pt>
                <c:pt idx="5">
                  <c:v>-0.074</c:v>
                </c:pt>
                <c:pt idx="6">
                  <c:v>0.017</c:v>
                </c:pt>
                <c:pt idx="7">
                  <c:v>-0.034</c:v>
                </c:pt>
                <c:pt idx="8">
                  <c:v>-0.047</c:v>
                </c:pt>
                <c:pt idx="9">
                  <c:v>-0.052</c:v>
                </c:pt>
                <c:pt idx="10">
                  <c:v>-0.026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Stratford!$W$3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Stratford!$U$4:$U$33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Stratford!$W$4:$W$33</c:f>
              <c:numCache>
                <c:formatCode>0.0</c:formatCode>
                <c:ptCount val="30"/>
                <c:pt idx="7">
                  <c:v>-0.1</c:v>
                </c:pt>
                <c:pt idx="8">
                  <c:v>-0.1</c:v>
                </c:pt>
                <c:pt idx="9">
                  <c:v>-0.1</c:v>
                </c:pt>
                <c:pt idx="10">
                  <c:v>-0.1</c:v>
                </c:pt>
                <c:pt idx="11">
                  <c:v>-0.1</c:v>
                </c:pt>
                <c:pt idx="12">
                  <c:v>-0.1</c:v>
                </c:pt>
                <c:pt idx="13">
                  <c:v>-0.2</c:v>
                </c:pt>
                <c:pt idx="14">
                  <c:v>-0.2</c:v>
                </c:pt>
                <c:pt idx="15">
                  <c:v>-0.2</c:v>
                </c:pt>
                <c:pt idx="16">
                  <c:v>-0.2</c:v>
                </c:pt>
                <c:pt idx="17">
                  <c:v>-0.2</c:v>
                </c:pt>
                <c:pt idx="18">
                  <c:v>-0.2</c:v>
                </c:pt>
                <c:pt idx="19">
                  <c:v>-0.2</c:v>
                </c:pt>
                <c:pt idx="20">
                  <c:v>-0.2</c:v>
                </c:pt>
                <c:pt idx="21">
                  <c:v>-0.2</c:v>
                </c:pt>
                <c:pt idx="22">
                  <c:v>-0.3</c:v>
                </c:pt>
                <c:pt idx="23">
                  <c:v>-0.3</c:v>
                </c:pt>
                <c:pt idx="24">
                  <c:v>-0.3</c:v>
                </c:pt>
                <c:pt idx="25">
                  <c:v>-0.4</c:v>
                </c:pt>
                <c:pt idx="26">
                  <c:v>-0.4</c:v>
                </c:pt>
                <c:pt idx="27">
                  <c:v>-0.4</c:v>
                </c:pt>
                <c:pt idx="28">
                  <c:v>-0.5</c:v>
                </c:pt>
                <c:pt idx="29">
                  <c:v>-0.5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Stratford!#REF!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Stratford!$U$4:$U$33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Stratford!#REF!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Stratford!$X$3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Stratford!$U$4:$U$33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Stratford!$X$4:$X$33</c:f>
              <c:numCache>
                <c:formatCode>0.0</c:formatCode>
                <c:ptCount val="30"/>
                <c:pt idx="10">
                  <c:v>-0.0597154916036311</c:v>
                </c:pt>
                <c:pt idx="11">
                  <c:v>-0.0413946250166784</c:v>
                </c:pt>
                <c:pt idx="12">
                  <c:v>-0.0516891544277042</c:v>
                </c:pt>
                <c:pt idx="13">
                  <c:v>-0.0761837662709129</c:v>
                </c:pt>
                <c:pt idx="14">
                  <c:v>-0.0923385758984213</c:v>
                </c:pt>
                <c:pt idx="15">
                  <c:v>-0.106185070317826</c:v>
                </c:pt>
                <c:pt idx="16">
                  <c:v>-0.122924313079071</c:v>
                </c:pt>
                <c:pt idx="17">
                  <c:v>-0.141983809318168</c:v>
                </c:pt>
                <c:pt idx="18">
                  <c:v>-0.15964855684083</c:v>
                </c:pt>
                <c:pt idx="19">
                  <c:v>-0.179681656155761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Stratford!$Y$3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Stratford!$U$4:$U$33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Stratford!$Y$4:$Y$33</c:f>
              <c:numCache>
                <c:formatCode>0.0</c:formatCode>
                <c:ptCount val="30"/>
                <c:pt idx="11">
                  <c:v>-0.2</c:v>
                </c:pt>
                <c:pt idx="12">
                  <c:v>-0.1</c:v>
                </c:pt>
                <c:pt idx="13">
                  <c:v>-0.1</c:v>
                </c:pt>
                <c:pt idx="14">
                  <c:v>-0.1</c:v>
                </c:pt>
                <c:pt idx="15">
                  <c:v>-0.2</c:v>
                </c:pt>
                <c:pt idx="16">
                  <c:v>-0.2</c:v>
                </c:pt>
                <c:pt idx="17">
                  <c:v>-0.2</c:v>
                </c:pt>
                <c:pt idx="18">
                  <c:v>-0.2</c:v>
                </c:pt>
                <c:pt idx="19">
                  <c:v>-0.2</c:v>
                </c:pt>
                <c:pt idx="20">
                  <c:v>-0.2</c:v>
                </c:pt>
                <c:pt idx="21">
                  <c:v>-0.3</c:v>
                </c:pt>
                <c:pt idx="22">
                  <c:v>-0.3</c:v>
                </c:pt>
                <c:pt idx="23">
                  <c:v>-0.3</c:v>
                </c:pt>
                <c:pt idx="24">
                  <c:v>-0.3</c:v>
                </c:pt>
                <c:pt idx="25">
                  <c:v>-0.4</c:v>
                </c:pt>
                <c:pt idx="26">
                  <c:v>-0.4</c:v>
                </c:pt>
                <c:pt idx="27">
                  <c:v>-0.4</c:v>
                </c:pt>
                <c:pt idx="28">
                  <c:v>-0.5</c:v>
                </c:pt>
                <c:pt idx="29">
                  <c:v>-0.5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Stratford!$Z$3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Stratford!$U$4:$U$33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Stratford!$Z$4:$Z$33</c:f>
              <c:numCache>
                <c:formatCode>0.0</c:formatCode>
                <c:ptCount val="30"/>
                <c:pt idx="11">
                  <c:v>-0.0814924556352596</c:v>
                </c:pt>
                <c:pt idx="12">
                  <c:v>-0.0825954923274025</c:v>
                </c:pt>
                <c:pt idx="13">
                  <c:v>-0.0988131272907424</c:v>
                </c:pt>
                <c:pt idx="14">
                  <c:v>-0.115295830824739</c:v>
                </c:pt>
                <c:pt idx="15">
                  <c:v>-0.119543871438542</c:v>
                </c:pt>
                <c:pt idx="16">
                  <c:v>-0.123517862456403</c:v>
                </c:pt>
                <c:pt idx="17">
                  <c:v>-0.133640762640864</c:v>
                </c:pt>
                <c:pt idx="18">
                  <c:v>-0.145330648809399</c:v>
                </c:pt>
                <c:pt idx="19">
                  <c:v>-0.158254543331725</c:v>
                </c:pt>
                <c:pt idx="20">
                  <c:v>-0.154341506046402</c:v>
                </c:pt>
                <c:pt idx="21">
                  <c:v>-0.173755687838174</c:v>
                </c:pt>
                <c:pt idx="22">
                  <c:v>-0.177294472009477</c:v>
                </c:pt>
                <c:pt idx="23">
                  <c:v>-0.198229241688732</c:v>
                </c:pt>
                <c:pt idx="24">
                  <c:v>-0.219746266729122</c:v>
                </c:pt>
                <c:pt idx="25">
                  <c:v>-0.242787839254632</c:v>
                </c:pt>
                <c:pt idx="26">
                  <c:v>-0.249886831719653</c:v>
                </c:pt>
                <c:pt idx="27">
                  <c:v>-0.286299108359391</c:v>
                </c:pt>
                <c:pt idx="28">
                  <c:v>-0.321870617330577</c:v>
                </c:pt>
                <c:pt idx="29">
                  <c:v>-0.330610395970243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Stratford!$AA$3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Stratford!$U$4:$U$33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Stratford!$AA$4:$AA$33</c:f>
              <c:numCache>
                <c:formatCode>General</c:formatCode>
                <c:ptCount val="30"/>
                <c:pt idx="11" formatCode="0.0">
                  <c:v>-0.0762962152152556</c:v>
                </c:pt>
                <c:pt idx="12" formatCode="0.0">
                  <c:v>-0.0696720758061983</c:v>
                </c:pt>
                <c:pt idx="13" formatCode="0.0">
                  <c:v>-0.0780670631337559</c:v>
                </c:pt>
                <c:pt idx="14" formatCode="0.0">
                  <c:v>-0.0867372496399187</c:v>
                </c:pt>
                <c:pt idx="15" formatCode="0.0">
                  <c:v>-0.0833292359829677</c:v>
                </c:pt>
                <c:pt idx="16" formatCode="0.0">
                  <c:v>-0.0799769883680392</c:v>
                </c:pt>
                <c:pt idx="17" formatCode="0.0">
                  <c:v>-0.0833567872252422</c:v>
                </c:pt>
                <c:pt idx="18" formatCode="0.0">
                  <c:v>-0.0890997980179611</c:v>
                </c:pt>
                <c:pt idx="19" formatCode="0.0">
                  <c:v>-0.0968410351588218</c:v>
                </c:pt>
                <c:pt idx="20" formatCode="0.0">
                  <c:v>-0.0878332837338544</c:v>
                </c:pt>
                <c:pt idx="21" formatCode="0.0">
                  <c:v>-0.10344519267072</c:v>
                </c:pt>
                <c:pt idx="22" formatCode="0.0">
                  <c:v>-0.103246329328663</c:v>
                </c:pt>
                <c:pt idx="23" formatCode="0.0">
                  <c:v>-0.121539745143202</c:v>
                </c:pt>
                <c:pt idx="24" formatCode="0.0">
                  <c:v>-0.141069381092305</c:v>
                </c:pt>
                <c:pt idx="25" formatCode="0.0">
                  <c:v>-0.162673061915408</c:v>
                </c:pt>
                <c:pt idx="26" formatCode="0.0">
                  <c:v>-0.167844957256533</c:v>
                </c:pt>
                <c:pt idx="27" formatCode="0.0">
                  <c:v>-0.20393291267577</c:v>
                </c:pt>
                <c:pt idx="28" formatCode="0.0">
                  <c:v>-0.239415947986054</c:v>
                </c:pt>
                <c:pt idx="29" formatCode="0.0">
                  <c:v>-0.246612923093778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469272"/>
        <c:axId val="2078327064"/>
      </c:lineChart>
      <c:catAx>
        <c:axId val="2078469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8327064"/>
        <c:crosses val="autoZero"/>
        <c:auto val="1"/>
        <c:lblAlgn val="ctr"/>
        <c:lblOffset val="100"/>
        <c:noMultiLvlLbl val="0"/>
      </c:catAx>
      <c:valAx>
        <c:axId val="207832706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78469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Stratford!$AF$3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Stratford!$AE$4:$AE$10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Stratford!$AF$4:$AF$10</c:f>
              <c:numCache>
                <c:formatCode>0.0</c:formatCode>
                <c:ptCount val="7"/>
                <c:pt idx="0">
                  <c:v>47.272</c:v>
                </c:pt>
                <c:pt idx="1">
                  <c:v>50.061</c:v>
                </c:pt>
                <c:pt idx="2">
                  <c:v>53.344</c:v>
                </c:pt>
                <c:pt idx="3">
                  <c:v>56.954</c:v>
                </c:pt>
                <c:pt idx="4">
                  <c:v>60.619</c:v>
                </c:pt>
                <c:pt idx="5">
                  <c:v>64.10899999999999</c:v>
                </c:pt>
                <c:pt idx="6">
                  <c:v>67.216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Stratford!$AG$3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Stratford!$AE$4:$AE$10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Stratford!$AG$4:$AG$10</c:f>
              <c:numCache>
                <c:formatCode>General</c:formatCode>
                <c:ptCount val="7"/>
                <c:pt idx="2" formatCode="0.0">
                  <c:v>52.065</c:v>
                </c:pt>
                <c:pt idx="3" formatCode="0.0">
                  <c:v>55.183</c:v>
                </c:pt>
                <c:pt idx="4" formatCode="0.0">
                  <c:v>58.234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Stratford!$AH$3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Stratford!$AE$4:$AE$10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Stratford!$AH$4:$AH$10</c:f>
              <c:numCache>
                <c:formatCode>General</c:formatCode>
                <c:ptCount val="7"/>
                <c:pt idx="2" formatCode="0.0">
                  <c:v>52.06069097445391</c:v>
                </c:pt>
                <c:pt idx="3" formatCode="0.0">
                  <c:v>53.63959296761622</c:v>
                </c:pt>
                <c:pt idx="4" formatCode="0.0">
                  <c:v>55.26856615363606</c:v>
                </c:pt>
                <c:pt idx="5" formatCode="0.0">
                  <c:v>57.10940474163417</c:v>
                </c:pt>
                <c:pt idx="6" formatCode="0.0">
                  <c:v>58.74464524359943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Stratford!$AI$3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Stratford!$AE$4:$AE$10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Stratford!$AI$4:$AI$10</c:f>
              <c:numCache>
                <c:formatCode>General</c:formatCode>
                <c:ptCount val="7"/>
                <c:pt idx="2" formatCode="0.0">
                  <c:v>52.06069097445391</c:v>
                </c:pt>
                <c:pt idx="3" formatCode="0.0">
                  <c:v>53.79357097888597</c:v>
                </c:pt>
                <c:pt idx="4" formatCode="0.0">
                  <c:v>55.7820359163359</c:v>
                </c:pt>
                <c:pt idx="5" formatCode="0.0">
                  <c:v>58.12415611940624</c:v>
                </c:pt>
                <c:pt idx="6" formatCode="0.0">
                  <c:v>60.37532519158122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068712"/>
        <c:axId val="2116071864"/>
      </c:lineChart>
      <c:catAx>
        <c:axId val="211606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6071864"/>
        <c:crosses val="autoZero"/>
        <c:auto val="1"/>
        <c:lblAlgn val="ctr"/>
        <c:lblOffset val="100"/>
        <c:noMultiLvlLbl val="0"/>
      </c:catAx>
      <c:valAx>
        <c:axId val="2116071864"/>
        <c:scaling>
          <c:orientation val="minMax"/>
          <c:min val="45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16068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Stratford!$AL$3</c:f>
              <c:strCache>
                <c:ptCount val="1"/>
                <c:pt idx="0">
                  <c:v>CLG 2008</c:v>
                </c:pt>
              </c:strCache>
            </c:strRef>
          </c:tx>
          <c:marker>
            <c:symbol val="none"/>
          </c:marker>
          <c:cat>
            <c:numRef>
              <c:f>Stratford!$AK$4:$AK$10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Stratford!$AL$4:$AL$10</c:f>
              <c:numCache>
                <c:formatCode>0.000</c:formatCode>
                <c:ptCount val="7"/>
                <c:pt idx="0">
                  <c:v>2.331020477238111</c:v>
                </c:pt>
                <c:pt idx="1">
                  <c:v>2.292782804977927</c:v>
                </c:pt>
                <c:pt idx="2">
                  <c:v>2.257629724055189</c:v>
                </c:pt>
                <c:pt idx="3">
                  <c:v>2.212891105102363</c:v>
                </c:pt>
                <c:pt idx="4">
                  <c:v>2.172586152856365</c:v>
                </c:pt>
                <c:pt idx="5">
                  <c:v>2.137250620037748</c:v>
                </c:pt>
                <c:pt idx="6">
                  <c:v>2.105287431563913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Stratford!$AM$3</c:f>
              <c:strCache>
                <c:ptCount val="1"/>
                <c:pt idx="0">
                  <c:v>CLG 2011</c:v>
                </c:pt>
              </c:strCache>
            </c:strRef>
          </c:tx>
          <c:marker>
            <c:symbol val="none"/>
          </c:marker>
          <c:cat>
            <c:numRef>
              <c:f>Stratford!$AK$4:$AK$10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Stratford!$AM$4:$AM$10</c:f>
              <c:numCache>
                <c:formatCode>0.000</c:formatCode>
                <c:ptCount val="7"/>
                <c:pt idx="2">
                  <c:v>2.28881206184577</c:v>
                </c:pt>
                <c:pt idx="3">
                  <c:v>2.259427722305782</c:v>
                </c:pt>
                <c:pt idx="4">
                  <c:v>2.238795205550022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Stratford!$AN$3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Stratford!$AK$4:$AK$10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Stratford!$AN$4:$AN$10</c:f>
              <c:numCache>
                <c:formatCode>0.000</c:formatCode>
                <c:ptCount val="7"/>
                <c:pt idx="2">
                  <c:v>2.289025478623534</c:v>
                </c:pt>
                <c:pt idx="3">
                  <c:v>2.240181504206684</c:v>
                </c:pt>
                <c:pt idx="4">
                  <c:v>2.197548626716165</c:v>
                </c:pt>
                <c:pt idx="5">
                  <c:v>2.144915864940273</c:v>
                </c:pt>
                <c:pt idx="6">
                  <c:v>2.095917576771052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Stratford!$AO$3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Stratford!$AK$4:$AK$10</c:f>
              <c:numCache>
                <c:formatCode>General</c:formatCode>
                <c:ptCount val="7"/>
                <c:pt idx="0">
                  <c:v>2001.0</c:v>
                </c:pt>
                <c:pt idx="1">
                  <c:v>2006.0</c:v>
                </c:pt>
                <c:pt idx="2">
                  <c:v>2011.0</c:v>
                </c:pt>
                <c:pt idx="3">
                  <c:v>2016.0</c:v>
                </c:pt>
                <c:pt idx="4">
                  <c:v>2021.0</c:v>
                </c:pt>
                <c:pt idx="5">
                  <c:v>2026.0</c:v>
                </c:pt>
                <c:pt idx="6">
                  <c:v>2031.0</c:v>
                </c:pt>
              </c:numCache>
            </c:numRef>
          </c:cat>
          <c:val>
            <c:numRef>
              <c:f>Stratford!$AO$4:$AO$10</c:f>
              <c:numCache>
                <c:formatCode>General</c:formatCode>
                <c:ptCount val="7"/>
                <c:pt idx="2" formatCode="0.000">
                  <c:v>2.289025478623534</c:v>
                </c:pt>
                <c:pt idx="3" formatCode="0.000">
                  <c:v>2.259296509827495</c:v>
                </c:pt>
                <c:pt idx="4" formatCode="0.000">
                  <c:v>2.239211125224446</c:v>
                </c:pt>
                <c:pt idx="5" formatCode="0.000">
                  <c:v>2.207143490958855</c:v>
                </c:pt>
                <c:pt idx="6" formatCode="0.000">
                  <c:v>2.177185256022944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138088"/>
        <c:axId val="2079231256"/>
      </c:lineChart>
      <c:catAx>
        <c:axId val="207913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9231256"/>
        <c:crosses val="autoZero"/>
        <c:auto val="1"/>
        <c:lblAlgn val="ctr"/>
        <c:lblOffset val="100"/>
        <c:noMultiLvlLbl val="0"/>
      </c:catAx>
      <c:valAx>
        <c:axId val="207923125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79138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Stratford!$AX$4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Stratford!$AW$5:$AW$9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Stratford!$AX$5:$AX$9</c:f>
              <c:numCache>
                <c:formatCode>0.0</c:formatCode>
                <c:ptCount val="5"/>
                <c:pt idx="0">
                  <c:v>63.80109804282424</c:v>
                </c:pt>
                <c:pt idx="1">
                  <c:v>64.92462698697728</c:v>
                </c:pt>
                <c:pt idx="2">
                  <c:v>66.67206110598232</c:v>
                </c:pt>
                <c:pt idx="3">
                  <c:v>67.67744072073801</c:v>
                </c:pt>
                <c:pt idx="4">
                  <c:v>68.34760851671632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Stratford!$AY$4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Stratford!$AW$5:$AW$9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Stratford!$AY$5:$AY$9</c:f>
              <c:numCache>
                <c:formatCode>0.0</c:formatCode>
                <c:ptCount val="5"/>
                <c:pt idx="0">
                  <c:v>63.37624243640327</c:v>
                </c:pt>
                <c:pt idx="1">
                  <c:v>64.7570432882191</c:v>
                </c:pt>
                <c:pt idx="2">
                  <c:v>65.68821832401183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Stratford!$AZ$4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Stratford!$AW$5:$AW$9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Stratford!$AZ$5:$AZ$9</c:f>
              <c:numCache>
                <c:formatCode>0.0</c:formatCode>
                <c:ptCount val="5"/>
                <c:pt idx="0">
                  <c:v>63.37624243640327</c:v>
                </c:pt>
                <c:pt idx="1">
                  <c:v>62.15361308719095</c:v>
                </c:pt>
                <c:pt idx="2">
                  <c:v>60.83403763290445</c:v>
                </c:pt>
                <c:pt idx="3">
                  <c:v>59.19471901081842</c:v>
                </c:pt>
                <c:pt idx="4">
                  <c:v>56.97107977164973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Stratford!$BA$4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Stratford!$AW$5:$AW$9</c:f>
              <c:numCache>
                <c:formatCode>General</c:formatCode>
                <c:ptCount val="5"/>
                <c:pt idx="0">
                  <c:v>2011.0</c:v>
                </c:pt>
                <c:pt idx="1">
                  <c:v>2016.0</c:v>
                </c:pt>
                <c:pt idx="2">
                  <c:v>2021.0</c:v>
                </c:pt>
                <c:pt idx="3">
                  <c:v>2026.0</c:v>
                </c:pt>
                <c:pt idx="4">
                  <c:v>2031.0</c:v>
                </c:pt>
              </c:numCache>
            </c:numRef>
          </c:cat>
          <c:val>
            <c:numRef>
              <c:f>Stratford!$BA$5:$BA$9</c:f>
              <c:numCache>
                <c:formatCode>0.0</c:formatCode>
                <c:ptCount val="5"/>
                <c:pt idx="0">
                  <c:v>63.37624243640327</c:v>
                </c:pt>
                <c:pt idx="1">
                  <c:v>63.16923391330841</c:v>
                </c:pt>
                <c:pt idx="2">
                  <c:v>63.33659824910397</c:v>
                </c:pt>
                <c:pt idx="3">
                  <c:v>63.34988024104003</c:v>
                </c:pt>
                <c:pt idx="4">
                  <c:v>62.94324819734661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945496"/>
        <c:axId val="2078995416"/>
      </c:lineChart>
      <c:catAx>
        <c:axId val="2078945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8995416"/>
        <c:crosses val="autoZero"/>
        <c:auto val="1"/>
        <c:lblAlgn val="ctr"/>
        <c:lblOffset val="100"/>
        <c:noMultiLvlLbl val="0"/>
      </c:catAx>
      <c:valAx>
        <c:axId val="207899541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78945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Bromsgrove!$L$3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Bromsgrove!$K$4:$K$33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Bromsgrove!$L$4:$L$33</c:f>
              <c:numCache>
                <c:formatCode>0.0</c:formatCode>
                <c:ptCount val="30"/>
                <c:pt idx="0">
                  <c:v>1.257</c:v>
                </c:pt>
                <c:pt idx="1">
                  <c:v>1.139</c:v>
                </c:pt>
                <c:pt idx="2">
                  <c:v>0.671</c:v>
                </c:pt>
                <c:pt idx="3">
                  <c:v>0.626</c:v>
                </c:pt>
                <c:pt idx="4">
                  <c:v>0.765</c:v>
                </c:pt>
                <c:pt idx="5">
                  <c:v>0.834</c:v>
                </c:pt>
                <c:pt idx="6">
                  <c:v>0.614</c:v>
                </c:pt>
                <c:pt idx="7">
                  <c:v>0.478</c:v>
                </c:pt>
                <c:pt idx="8">
                  <c:v>0.151</c:v>
                </c:pt>
                <c:pt idx="9">
                  <c:v>0.315</c:v>
                </c:pt>
                <c:pt idx="10">
                  <c:v>0.662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Bromsgrove!$M$3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Bromsgrove!$K$4:$K$33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Bromsgrove!$M$4:$M$33</c:f>
              <c:numCache>
                <c:formatCode>0.0</c:formatCode>
                <c:ptCount val="30"/>
                <c:pt idx="7">
                  <c:v>0.5</c:v>
                </c:pt>
                <c:pt idx="8">
                  <c:v>0.5</c:v>
                </c:pt>
                <c:pt idx="9">
                  <c:v>0.6</c:v>
                </c:pt>
                <c:pt idx="10">
                  <c:v>0.6</c:v>
                </c:pt>
                <c:pt idx="11">
                  <c:v>0.7</c:v>
                </c:pt>
                <c:pt idx="12">
                  <c:v>0.7</c:v>
                </c:pt>
                <c:pt idx="13">
                  <c:v>0.7</c:v>
                </c:pt>
                <c:pt idx="14">
                  <c:v>0.7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Bromsgrove!#REF!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Bromsgrove!$K$4:$K$33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Bromsgrove!#REF!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Bromsgrove!$N$3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Bromsgrove!$K$4:$K$33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Bromsgrove!$N$4:$N$33</c:f>
              <c:numCache>
                <c:formatCode>0.0</c:formatCode>
                <c:ptCount val="30"/>
                <c:pt idx="10">
                  <c:v>0.549237708778204</c:v>
                </c:pt>
                <c:pt idx="11">
                  <c:v>0.609762010510852</c:v>
                </c:pt>
                <c:pt idx="12">
                  <c:v>0.660509386863967</c:v>
                </c:pt>
                <c:pt idx="13">
                  <c:v>0.683152155215632</c:v>
                </c:pt>
                <c:pt idx="14">
                  <c:v>0.72813739800676</c:v>
                </c:pt>
                <c:pt idx="15">
                  <c:v>0.760479567046091</c:v>
                </c:pt>
                <c:pt idx="16">
                  <c:v>0.79199321954979</c:v>
                </c:pt>
                <c:pt idx="17">
                  <c:v>0.839289619951489</c:v>
                </c:pt>
                <c:pt idx="18">
                  <c:v>0.858645124146087</c:v>
                </c:pt>
                <c:pt idx="19">
                  <c:v>0.888968306442431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Bromsgrove!$O$3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Bromsgrove!$K$4:$K$33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Bromsgrove!$O$4:$O$33</c:f>
              <c:numCache>
                <c:formatCode>0.0</c:formatCode>
                <c:ptCount val="30"/>
                <c:pt idx="11">
                  <c:v>0.5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0.8</c:v>
                </c:pt>
                <c:pt idx="21">
                  <c:v>0.7</c:v>
                </c:pt>
                <c:pt idx="22">
                  <c:v>0.7</c:v>
                </c:pt>
                <c:pt idx="23">
                  <c:v>0.8</c:v>
                </c:pt>
                <c:pt idx="24">
                  <c:v>0.8</c:v>
                </c:pt>
                <c:pt idx="25">
                  <c:v>0.8</c:v>
                </c:pt>
                <c:pt idx="26">
                  <c:v>0.8</c:v>
                </c:pt>
                <c:pt idx="27">
                  <c:v>0.8</c:v>
                </c:pt>
                <c:pt idx="28">
                  <c:v>0.8</c:v>
                </c:pt>
                <c:pt idx="29">
                  <c:v>0.8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Bromsgrove!$P$3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Bromsgrove!$K$4:$K$33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Bromsgrove!$P$4:$P$33</c:f>
              <c:numCache>
                <c:formatCode>0.0</c:formatCode>
                <c:ptCount val="30"/>
                <c:pt idx="11">
                  <c:v>0.45528065659298</c:v>
                </c:pt>
                <c:pt idx="12">
                  <c:v>0.463457234203258</c:v>
                </c:pt>
                <c:pt idx="13">
                  <c:v>0.452659592131963</c:v>
                </c:pt>
                <c:pt idx="14">
                  <c:v>0.466247402971597</c:v>
                </c:pt>
                <c:pt idx="15">
                  <c:v>0.47606702590649</c:v>
                </c:pt>
                <c:pt idx="16">
                  <c:v>0.482807045378193</c:v>
                </c:pt>
                <c:pt idx="17">
                  <c:v>0.498278034101418</c:v>
                </c:pt>
                <c:pt idx="18">
                  <c:v>0.503005784483519</c:v>
                </c:pt>
                <c:pt idx="19">
                  <c:v>0.522498551514906</c:v>
                </c:pt>
                <c:pt idx="20">
                  <c:v>0.544483632095045</c:v>
                </c:pt>
                <c:pt idx="21">
                  <c:v>0.532106684904097</c:v>
                </c:pt>
                <c:pt idx="22">
                  <c:v>0.520670958565488</c:v>
                </c:pt>
                <c:pt idx="23">
                  <c:v>0.54095256371576</c:v>
                </c:pt>
                <c:pt idx="24">
                  <c:v>0.537177742420123</c:v>
                </c:pt>
                <c:pt idx="25">
                  <c:v>0.568456450967294</c:v>
                </c:pt>
                <c:pt idx="26">
                  <c:v>0.595273881723231</c:v>
                </c:pt>
                <c:pt idx="27">
                  <c:v>0.618102392143567</c:v>
                </c:pt>
                <c:pt idx="28">
                  <c:v>0.622545766354632</c:v>
                </c:pt>
                <c:pt idx="29">
                  <c:v>0.637530750606043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Bromsgrove!$Q$3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Bromsgrove!$K$4:$K$33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Bromsgrove!$Q$4:$Q$33</c:f>
              <c:numCache>
                <c:formatCode>General</c:formatCode>
                <c:ptCount val="30"/>
                <c:pt idx="11" formatCode="0.0">
                  <c:v>0.521685489286466</c:v>
                </c:pt>
                <c:pt idx="12" formatCode="0.0">
                  <c:v>0.54190880938778</c:v>
                </c:pt>
                <c:pt idx="13" formatCode="0.0">
                  <c:v>0.54369849315577</c:v>
                </c:pt>
                <c:pt idx="14" formatCode="0.0">
                  <c:v>0.577830655651156</c:v>
                </c:pt>
                <c:pt idx="15" formatCode="0.0">
                  <c:v>0.601924084196304</c:v>
                </c:pt>
                <c:pt idx="16" formatCode="0.0">
                  <c:v>0.620780435798432</c:v>
                </c:pt>
                <c:pt idx="17" formatCode="0.0">
                  <c:v>0.643736115936361</c:v>
                </c:pt>
                <c:pt idx="18" formatCode="0.0">
                  <c:v>0.657995289051306</c:v>
                </c:pt>
                <c:pt idx="19" formatCode="0.0">
                  <c:v>0.686488060286123</c:v>
                </c:pt>
                <c:pt idx="20" formatCode="0.0">
                  <c:v>0.713861599826585</c:v>
                </c:pt>
                <c:pt idx="21" formatCode="0.0">
                  <c:v>0.707500748513609</c:v>
                </c:pt>
                <c:pt idx="22" formatCode="0.0">
                  <c:v>0.695044587876371</c:v>
                </c:pt>
                <c:pt idx="23" formatCode="0.0">
                  <c:v>0.71116962991103</c:v>
                </c:pt>
                <c:pt idx="24" formatCode="0.0">
                  <c:v>0.707520776772062</c:v>
                </c:pt>
                <c:pt idx="25" formatCode="0.0">
                  <c:v>0.743577807797366</c:v>
                </c:pt>
                <c:pt idx="26" formatCode="0.0">
                  <c:v>0.764804845002047</c:v>
                </c:pt>
                <c:pt idx="27" formatCode="0.0">
                  <c:v>0.787428611692266</c:v>
                </c:pt>
                <c:pt idx="28" formatCode="0.0">
                  <c:v>0.78559282348932</c:v>
                </c:pt>
                <c:pt idx="29" formatCode="0.0">
                  <c:v>0.802552423631263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185096"/>
        <c:axId val="2131188040"/>
      </c:lineChart>
      <c:catAx>
        <c:axId val="2131185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1188040"/>
        <c:crosses val="autoZero"/>
        <c:auto val="1"/>
        <c:lblAlgn val="ctr"/>
        <c:lblOffset val="100"/>
        <c:noMultiLvlLbl val="0"/>
      </c:catAx>
      <c:valAx>
        <c:axId val="213118804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1185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Bromsgrove!$V$3</c:f>
              <c:strCache>
                <c:ptCount val="1"/>
                <c:pt idx="0">
                  <c:v>ONS MYE</c:v>
                </c:pt>
              </c:strCache>
            </c:strRef>
          </c:tx>
          <c:marker>
            <c:symbol val="none"/>
          </c:marker>
          <c:cat>
            <c:numRef>
              <c:f>Bromsgrove!$U$4:$U$33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Bromsgrove!$V$4:$V$33</c:f>
              <c:numCache>
                <c:formatCode>0.0</c:formatCode>
                <c:ptCount val="30"/>
                <c:pt idx="0">
                  <c:v>-0.14</c:v>
                </c:pt>
                <c:pt idx="1">
                  <c:v>-0.176</c:v>
                </c:pt>
                <c:pt idx="2">
                  <c:v>-0.139</c:v>
                </c:pt>
                <c:pt idx="3">
                  <c:v>-0.096</c:v>
                </c:pt>
                <c:pt idx="4">
                  <c:v>-0.077</c:v>
                </c:pt>
                <c:pt idx="5">
                  <c:v>-0.005</c:v>
                </c:pt>
                <c:pt idx="6">
                  <c:v>-0.08</c:v>
                </c:pt>
                <c:pt idx="7">
                  <c:v>-0.131</c:v>
                </c:pt>
                <c:pt idx="8">
                  <c:v>-0.088</c:v>
                </c:pt>
                <c:pt idx="9">
                  <c:v>-0.09</c:v>
                </c:pt>
                <c:pt idx="10">
                  <c:v>-0.109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Bromsgrove!$W$3</c:f>
              <c:strCache>
                <c:ptCount val="1"/>
                <c:pt idx="0">
                  <c:v>ONS 2008</c:v>
                </c:pt>
              </c:strCache>
            </c:strRef>
          </c:tx>
          <c:marker>
            <c:symbol val="none"/>
          </c:marker>
          <c:cat>
            <c:numRef>
              <c:f>Bromsgrove!$U$4:$U$33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Bromsgrove!$W$4:$W$33</c:f>
              <c:numCache>
                <c:formatCode>0.0</c:formatCode>
                <c:ptCount val="30"/>
                <c:pt idx="7">
                  <c:v>-0.1</c:v>
                </c:pt>
                <c:pt idx="8">
                  <c:v>-0.1</c:v>
                </c:pt>
                <c:pt idx="9">
                  <c:v>-0.1</c:v>
                </c:pt>
                <c:pt idx="10">
                  <c:v>-0.1</c:v>
                </c:pt>
                <c:pt idx="11">
                  <c:v>-0.1</c:v>
                </c:pt>
                <c:pt idx="12">
                  <c:v>-0.1</c:v>
                </c:pt>
                <c:pt idx="13">
                  <c:v>-0.2</c:v>
                </c:pt>
                <c:pt idx="14">
                  <c:v>-0.1</c:v>
                </c:pt>
                <c:pt idx="15">
                  <c:v>-0.2</c:v>
                </c:pt>
                <c:pt idx="16">
                  <c:v>-0.2</c:v>
                </c:pt>
                <c:pt idx="17">
                  <c:v>-0.2</c:v>
                </c:pt>
                <c:pt idx="18">
                  <c:v>-0.2</c:v>
                </c:pt>
                <c:pt idx="19">
                  <c:v>-0.2</c:v>
                </c:pt>
                <c:pt idx="20">
                  <c:v>-0.2</c:v>
                </c:pt>
                <c:pt idx="21">
                  <c:v>-0.2</c:v>
                </c:pt>
                <c:pt idx="22">
                  <c:v>-0.2</c:v>
                </c:pt>
                <c:pt idx="23">
                  <c:v>-0.2</c:v>
                </c:pt>
                <c:pt idx="24">
                  <c:v>-0.3</c:v>
                </c:pt>
                <c:pt idx="25">
                  <c:v>-0.3</c:v>
                </c:pt>
                <c:pt idx="26">
                  <c:v>-0.3</c:v>
                </c:pt>
                <c:pt idx="27">
                  <c:v>-0.3</c:v>
                </c:pt>
                <c:pt idx="28">
                  <c:v>-0.4</c:v>
                </c:pt>
                <c:pt idx="29">
                  <c:v>-0.4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Bromsgrove!#REF!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Bromsgrove!$U$4:$U$33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Bromsgrove!#REF!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Bromsgrove!$X$3</c:f>
              <c:strCache>
                <c:ptCount val="1"/>
                <c:pt idx="0">
                  <c:v>ONS 2011</c:v>
                </c:pt>
              </c:strCache>
            </c:strRef>
          </c:tx>
          <c:marker>
            <c:symbol val="none"/>
          </c:marker>
          <c:cat>
            <c:numRef>
              <c:f>Bromsgrove!$U$4:$U$33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Bromsgrove!$X$4:$X$33</c:f>
              <c:numCache>
                <c:formatCode>0.0</c:formatCode>
                <c:ptCount val="30"/>
                <c:pt idx="10">
                  <c:v>-0.100742252079895</c:v>
                </c:pt>
                <c:pt idx="11">
                  <c:v>-0.11158984186607</c:v>
                </c:pt>
                <c:pt idx="12">
                  <c:v>-0.116041729031345</c:v>
                </c:pt>
                <c:pt idx="13">
                  <c:v>-0.121623589713974</c:v>
                </c:pt>
                <c:pt idx="14">
                  <c:v>-0.134548887084848</c:v>
                </c:pt>
                <c:pt idx="15">
                  <c:v>-0.14937609327907</c:v>
                </c:pt>
                <c:pt idx="16">
                  <c:v>-0.165895888249288</c:v>
                </c:pt>
                <c:pt idx="17">
                  <c:v>-0.174797862374287</c:v>
                </c:pt>
                <c:pt idx="18">
                  <c:v>-0.182354066090209</c:v>
                </c:pt>
                <c:pt idx="19">
                  <c:v>-0.194526114586731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Bromsgrove!$Y$3</c:f>
              <c:strCache>
                <c:ptCount val="1"/>
                <c:pt idx="0">
                  <c:v>ONS 2012</c:v>
                </c:pt>
              </c:strCache>
            </c:strRef>
          </c:tx>
          <c:marker>
            <c:symbol val="none"/>
          </c:marker>
          <c:cat>
            <c:numRef>
              <c:f>Bromsgrove!$U$4:$U$33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Bromsgrove!$Y$4:$Y$33</c:f>
              <c:numCache>
                <c:formatCode>0.0</c:formatCode>
                <c:ptCount val="30"/>
                <c:pt idx="11">
                  <c:v>-0.2</c:v>
                </c:pt>
                <c:pt idx="12">
                  <c:v>-0.1</c:v>
                </c:pt>
                <c:pt idx="13">
                  <c:v>-0.1</c:v>
                </c:pt>
                <c:pt idx="14">
                  <c:v>-0.1</c:v>
                </c:pt>
                <c:pt idx="15">
                  <c:v>-0.2</c:v>
                </c:pt>
                <c:pt idx="16">
                  <c:v>-0.2</c:v>
                </c:pt>
                <c:pt idx="17">
                  <c:v>-0.2</c:v>
                </c:pt>
                <c:pt idx="18">
                  <c:v>-0.2</c:v>
                </c:pt>
                <c:pt idx="19">
                  <c:v>-0.2</c:v>
                </c:pt>
                <c:pt idx="20">
                  <c:v>-0.2</c:v>
                </c:pt>
                <c:pt idx="21">
                  <c:v>-0.2</c:v>
                </c:pt>
                <c:pt idx="22">
                  <c:v>-0.2</c:v>
                </c:pt>
                <c:pt idx="23">
                  <c:v>-0.2</c:v>
                </c:pt>
                <c:pt idx="24">
                  <c:v>-0.3</c:v>
                </c:pt>
                <c:pt idx="25">
                  <c:v>-0.3</c:v>
                </c:pt>
                <c:pt idx="26">
                  <c:v>-0.3</c:v>
                </c:pt>
                <c:pt idx="27">
                  <c:v>-0.3</c:v>
                </c:pt>
                <c:pt idx="28">
                  <c:v>-0.4</c:v>
                </c:pt>
                <c:pt idx="29">
                  <c:v>-0.4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Bromsgrove!$Z$3</c:f>
              <c:strCache>
                <c:ptCount val="1"/>
                <c:pt idx="0">
                  <c:v>2007-12 Trends</c:v>
                </c:pt>
              </c:strCache>
            </c:strRef>
          </c:tx>
          <c:marker>
            <c:symbol val="none"/>
          </c:marker>
          <c:cat>
            <c:numRef>
              <c:f>Bromsgrove!$U$4:$U$33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Bromsgrove!$Z$4:$Z$33</c:f>
              <c:numCache>
                <c:formatCode>0.0</c:formatCode>
                <c:ptCount val="30"/>
                <c:pt idx="11">
                  <c:v>-0.086997657740854</c:v>
                </c:pt>
                <c:pt idx="12">
                  <c:v>-0.0810923031754893</c:v>
                </c:pt>
                <c:pt idx="13">
                  <c:v>-0.0773662946145003</c:v>
                </c:pt>
                <c:pt idx="14">
                  <c:v>-0.0862337148426895</c:v>
                </c:pt>
                <c:pt idx="15">
                  <c:v>-0.0910643383707029</c:v>
                </c:pt>
                <c:pt idx="16">
                  <c:v>-0.0954904792986582</c:v>
                </c:pt>
                <c:pt idx="17">
                  <c:v>-0.0950526007511978</c:v>
                </c:pt>
                <c:pt idx="18">
                  <c:v>-0.0954845198815685</c:v>
                </c:pt>
                <c:pt idx="19">
                  <c:v>-0.0993862860360283</c:v>
                </c:pt>
                <c:pt idx="20">
                  <c:v>-0.104324603159144</c:v>
                </c:pt>
                <c:pt idx="21">
                  <c:v>-0.111100308798009</c:v>
                </c:pt>
                <c:pt idx="22">
                  <c:v>-0.114626441213606</c:v>
                </c:pt>
                <c:pt idx="23">
                  <c:v>-0.12515999432238</c:v>
                </c:pt>
                <c:pt idx="24">
                  <c:v>-0.136389707625722</c:v>
                </c:pt>
                <c:pt idx="25">
                  <c:v>-0.154636189466634</c:v>
                </c:pt>
                <c:pt idx="26">
                  <c:v>-0.173157919414166</c:v>
                </c:pt>
                <c:pt idx="27">
                  <c:v>-0.193639676093587</c:v>
                </c:pt>
                <c:pt idx="28">
                  <c:v>-0.205500065658059</c:v>
                </c:pt>
                <c:pt idx="29">
                  <c:v>-0.226645117576927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Bromsgrove!$AA$3</c:f>
              <c:strCache>
                <c:ptCount val="1"/>
                <c:pt idx="0">
                  <c:v>2001-11 Trends</c:v>
                </c:pt>
              </c:strCache>
            </c:strRef>
          </c:tx>
          <c:marker>
            <c:symbol val="none"/>
          </c:marker>
          <c:cat>
            <c:numRef>
              <c:f>Bromsgrove!$U$4:$U$33</c:f>
              <c:numCache>
                <c:formatCode>General</c:formatCode>
                <c:ptCount val="30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  <c:pt idx="9">
                  <c:v>2011.0</c:v>
                </c:pt>
                <c:pt idx="10">
                  <c:v>2012.0</c:v>
                </c:pt>
                <c:pt idx="11">
                  <c:v>2013.0</c:v>
                </c:pt>
                <c:pt idx="12">
                  <c:v>2014.0</c:v>
                </c:pt>
                <c:pt idx="13">
                  <c:v>2015.0</c:v>
                </c:pt>
                <c:pt idx="14">
                  <c:v>2016.0</c:v>
                </c:pt>
                <c:pt idx="15">
                  <c:v>2017.0</c:v>
                </c:pt>
                <c:pt idx="16">
                  <c:v>2018.0</c:v>
                </c:pt>
                <c:pt idx="17">
                  <c:v>2019.0</c:v>
                </c:pt>
                <c:pt idx="18">
                  <c:v>2020.0</c:v>
                </c:pt>
                <c:pt idx="19">
                  <c:v>2021.0</c:v>
                </c:pt>
                <c:pt idx="20">
                  <c:v>2022.0</c:v>
                </c:pt>
                <c:pt idx="21">
                  <c:v>2023.0</c:v>
                </c:pt>
                <c:pt idx="22">
                  <c:v>2024.0</c:v>
                </c:pt>
                <c:pt idx="23">
                  <c:v>2025.0</c:v>
                </c:pt>
                <c:pt idx="24">
                  <c:v>2026.0</c:v>
                </c:pt>
                <c:pt idx="25">
                  <c:v>2027.0</c:v>
                </c:pt>
                <c:pt idx="26">
                  <c:v>2028.0</c:v>
                </c:pt>
                <c:pt idx="27">
                  <c:v>2029.0</c:v>
                </c:pt>
                <c:pt idx="28">
                  <c:v>2030.0</c:v>
                </c:pt>
                <c:pt idx="29">
                  <c:v>2031.0</c:v>
                </c:pt>
              </c:numCache>
            </c:numRef>
          </c:cat>
          <c:val>
            <c:numRef>
              <c:f>Bromsgrove!$AA$4:$AA$33</c:f>
              <c:numCache>
                <c:formatCode>General</c:formatCode>
                <c:ptCount val="30"/>
                <c:pt idx="11" formatCode="0.0">
                  <c:v>-0.0844311827670908</c:v>
                </c:pt>
                <c:pt idx="12" formatCode="0.0">
                  <c:v>-0.0742713944170246</c:v>
                </c:pt>
                <c:pt idx="13" formatCode="0.0">
                  <c:v>-0.0665642572747921</c:v>
                </c:pt>
                <c:pt idx="14" formatCode="0.0">
                  <c:v>-0.0714465871787864</c:v>
                </c:pt>
                <c:pt idx="15" formatCode="0.0">
                  <c:v>-0.072553525938827</c:v>
                </c:pt>
                <c:pt idx="16" formatCode="0.0">
                  <c:v>-0.0736044888441143</c:v>
                </c:pt>
                <c:pt idx="17" formatCode="0.0">
                  <c:v>-0.0703867952994883</c:v>
                </c:pt>
                <c:pt idx="18" formatCode="0.0">
                  <c:v>-0.0687632319639933</c:v>
                </c:pt>
                <c:pt idx="19" formatCode="0.0">
                  <c:v>-0.0712287854227325</c:v>
                </c:pt>
                <c:pt idx="20" formatCode="0.0">
                  <c:v>-0.0754342569270489</c:v>
                </c:pt>
                <c:pt idx="21" formatCode="0.0">
                  <c:v>-0.0823518681490033</c:v>
                </c:pt>
                <c:pt idx="22" formatCode="0.0">
                  <c:v>-0.0868722927199706</c:v>
                </c:pt>
                <c:pt idx="23" formatCode="0.0">
                  <c:v>-0.0992734228583394</c:v>
                </c:pt>
                <c:pt idx="24" formatCode="0.0">
                  <c:v>-0.112917851076001</c:v>
                </c:pt>
                <c:pt idx="25" formatCode="0.0">
                  <c:v>-0.13406934606716</c:v>
                </c:pt>
                <c:pt idx="26" formatCode="0.0">
                  <c:v>-0.155828328427499</c:v>
                </c:pt>
                <c:pt idx="27" formatCode="0.0">
                  <c:v>-0.179554240054065</c:v>
                </c:pt>
                <c:pt idx="28" formatCode="0.0">
                  <c:v>-0.194362909994625</c:v>
                </c:pt>
                <c:pt idx="29" formatCode="0.0">
                  <c:v>-0.218388393676171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737256"/>
        <c:axId val="2117740168"/>
      </c:lineChart>
      <c:catAx>
        <c:axId val="2117737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7740168"/>
        <c:crosses val="autoZero"/>
        <c:auto val="1"/>
        <c:lblAlgn val="ctr"/>
        <c:lblOffset val="100"/>
        <c:noMultiLvlLbl val="0"/>
      </c:catAx>
      <c:valAx>
        <c:axId val="211774016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17737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4" Type="http://schemas.openxmlformats.org/officeDocument/2006/relationships/chart" Target="../charts/chart58.xml"/><Relationship Id="rId5" Type="http://schemas.openxmlformats.org/officeDocument/2006/relationships/chart" Target="../charts/chart59.xml"/><Relationship Id="rId6" Type="http://schemas.openxmlformats.org/officeDocument/2006/relationships/chart" Target="../charts/chart60.xml"/><Relationship Id="rId1" Type="http://schemas.openxmlformats.org/officeDocument/2006/relationships/chart" Target="../charts/chart55.xml"/><Relationship Id="rId2" Type="http://schemas.openxmlformats.org/officeDocument/2006/relationships/chart" Target="../charts/chart56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4" Type="http://schemas.openxmlformats.org/officeDocument/2006/relationships/chart" Target="../charts/chart64.xml"/><Relationship Id="rId5" Type="http://schemas.openxmlformats.org/officeDocument/2006/relationships/chart" Target="../charts/chart65.xml"/><Relationship Id="rId6" Type="http://schemas.openxmlformats.org/officeDocument/2006/relationships/chart" Target="../charts/chart66.xml"/><Relationship Id="rId1" Type="http://schemas.openxmlformats.org/officeDocument/2006/relationships/chart" Target="../charts/chart61.xml"/><Relationship Id="rId2" Type="http://schemas.openxmlformats.org/officeDocument/2006/relationships/chart" Target="../charts/chart6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4" Type="http://schemas.openxmlformats.org/officeDocument/2006/relationships/chart" Target="../charts/chart70.xml"/><Relationship Id="rId5" Type="http://schemas.openxmlformats.org/officeDocument/2006/relationships/chart" Target="../charts/chart71.xml"/><Relationship Id="rId6" Type="http://schemas.openxmlformats.org/officeDocument/2006/relationships/chart" Target="../charts/chart72.xml"/><Relationship Id="rId1" Type="http://schemas.openxmlformats.org/officeDocument/2006/relationships/chart" Target="../charts/chart67.xml"/><Relationship Id="rId2" Type="http://schemas.openxmlformats.org/officeDocument/2006/relationships/chart" Target="../charts/chart6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4" Type="http://schemas.openxmlformats.org/officeDocument/2006/relationships/chart" Target="../charts/chart76.xml"/><Relationship Id="rId5" Type="http://schemas.openxmlformats.org/officeDocument/2006/relationships/chart" Target="../charts/chart77.xml"/><Relationship Id="rId6" Type="http://schemas.openxmlformats.org/officeDocument/2006/relationships/chart" Target="../charts/chart78.xml"/><Relationship Id="rId1" Type="http://schemas.openxmlformats.org/officeDocument/2006/relationships/chart" Target="../charts/chart73.xml"/><Relationship Id="rId2" Type="http://schemas.openxmlformats.org/officeDocument/2006/relationships/chart" Target="../charts/chart7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4" Type="http://schemas.openxmlformats.org/officeDocument/2006/relationships/chart" Target="../charts/chart10.xml"/><Relationship Id="rId5" Type="http://schemas.openxmlformats.org/officeDocument/2006/relationships/chart" Target="../charts/chart11.xml"/><Relationship Id="rId6" Type="http://schemas.openxmlformats.org/officeDocument/2006/relationships/chart" Target="../charts/chart12.xml"/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4" Type="http://schemas.openxmlformats.org/officeDocument/2006/relationships/chart" Target="../charts/chart16.xml"/><Relationship Id="rId5" Type="http://schemas.openxmlformats.org/officeDocument/2006/relationships/chart" Target="../charts/chart17.xml"/><Relationship Id="rId6" Type="http://schemas.openxmlformats.org/officeDocument/2006/relationships/chart" Target="../charts/chart18.xml"/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4" Type="http://schemas.openxmlformats.org/officeDocument/2006/relationships/chart" Target="../charts/chart22.xml"/><Relationship Id="rId5" Type="http://schemas.openxmlformats.org/officeDocument/2006/relationships/chart" Target="../charts/chart23.xml"/><Relationship Id="rId6" Type="http://schemas.openxmlformats.org/officeDocument/2006/relationships/chart" Target="../charts/chart24.xml"/><Relationship Id="rId1" Type="http://schemas.openxmlformats.org/officeDocument/2006/relationships/chart" Target="../charts/chart19.xml"/><Relationship Id="rId2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4" Type="http://schemas.openxmlformats.org/officeDocument/2006/relationships/chart" Target="../charts/chart28.xml"/><Relationship Id="rId5" Type="http://schemas.openxmlformats.org/officeDocument/2006/relationships/chart" Target="../charts/chart29.xml"/><Relationship Id="rId6" Type="http://schemas.openxmlformats.org/officeDocument/2006/relationships/chart" Target="../charts/chart30.xml"/><Relationship Id="rId1" Type="http://schemas.openxmlformats.org/officeDocument/2006/relationships/chart" Target="../charts/chart25.xml"/><Relationship Id="rId2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4" Type="http://schemas.openxmlformats.org/officeDocument/2006/relationships/chart" Target="../charts/chart34.xml"/><Relationship Id="rId5" Type="http://schemas.openxmlformats.org/officeDocument/2006/relationships/chart" Target="../charts/chart35.xml"/><Relationship Id="rId6" Type="http://schemas.openxmlformats.org/officeDocument/2006/relationships/chart" Target="../charts/chart36.xml"/><Relationship Id="rId1" Type="http://schemas.openxmlformats.org/officeDocument/2006/relationships/chart" Target="../charts/chart31.xml"/><Relationship Id="rId2" Type="http://schemas.openxmlformats.org/officeDocument/2006/relationships/chart" Target="../charts/chart3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4" Type="http://schemas.openxmlformats.org/officeDocument/2006/relationships/chart" Target="../charts/chart40.xml"/><Relationship Id="rId5" Type="http://schemas.openxmlformats.org/officeDocument/2006/relationships/chart" Target="../charts/chart41.xml"/><Relationship Id="rId6" Type="http://schemas.openxmlformats.org/officeDocument/2006/relationships/chart" Target="../charts/chart42.xml"/><Relationship Id="rId1" Type="http://schemas.openxmlformats.org/officeDocument/2006/relationships/chart" Target="../charts/chart37.xml"/><Relationship Id="rId2" Type="http://schemas.openxmlformats.org/officeDocument/2006/relationships/chart" Target="../charts/chart3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4" Type="http://schemas.openxmlformats.org/officeDocument/2006/relationships/chart" Target="../charts/chart46.xml"/><Relationship Id="rId5" Type="http://schemas.openxmlformats.org/officeDocument/2006/relationships/chart" Target="../charts/chart47.xml"/><Relationship Id="rId6" Type="http://schemas.openxmlformats.org/officeDocument/2006/relationships/chart" Target="../charts/chart48.xml"/><Relationship Id="rId1" Type="http://schemas.openxmlformats.org/officeDocument/2006/relationships/chart" Target="../charts/chart43.xml"/><Relationship Id="rId2" Type="http://schemas.openxmlformats.org/officeDocument/2006/relationships/chart" Target="../charts/chart4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4" Type="http://schemas.openxmlformats.org/officeDocument/2006/relationships/chart" Target="../charts/chart52.xml"/><Relationship Id="rId5" Type="http://schemas.openxmlformats.org/officeDocument/2006/relationships/chart" Target="../charts/chart53.xml"/><Relationship Id="rId6" Type="http://schemas.openxmlformats.org/officeDocument/2006/relationships/chart" Target="../charts/chart54.xml"/><Relationship Id="rId1" Type="http://schemas.openxmlformats.org/officeDocument/2006/relationships/chart" Target="../charts/chart49.xml"/><Relationship Id="rId2" Type="http://schemas.openxmlformats.org/officeDocument/2006/relationships/chart" Target="../charts/chart5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559594</xdr:colOff>
      <xdr:row>35</xdr:row>
      <xdr:rowOff>39290</xdr:rowOff>
    </xdr:from>
    <xdr:to>
      <xdr:col>8</xdr:col>
      <xdr:colOff>154781</xdr:colOff>
      <xdr:row>49</xdr:row>
      <xdr:rowOff>115490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23813</xdr:colOff>
      <xdr:row>35</xdr:row>
      <xdr:rowOff>27384</xdr:rowOff>
    </xdr:from>
    <xdr:to>
      <xdr:col>18</xdr:col>
      <xdr:colOff>226219</xdr:colOff>
      <xdr:row>49</xdr:row>
      <xdr:rowOff>103584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11907</xdr:colOff>
      <xdr:row>35</xdr:row>
      <xdr:rowOff>27383</xdr:rowOff>
    </xdr:from>
    <xdr:to>
      <xdr:col>26</xdr:col>
      <xdr:colOff>214313</xdr:colOff>
      <xdr:row>49</xdr:row>
      <xdr:rowOff>103583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11906</xdr:colOff>
      <xdr:row>38</xdr:row>
      <xdr:rowOff>51196</xdr:rowOff>
    </xdr:from>
    <xdr:to>
      <xdr:col>45</xdr:col>
      <xdr:colOff>500062</xdr:colOff>
      <xdr:row>52</xdr:row>
      <xdr:rowOff>127396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51</xdr:col>
      <xdr:colOff>35718</xdr:colOff>
      <xdr:row>17</xdr:row>
      <xdr:rowOff>15478</xdr:rowOff>
    </xdr:from>
    <xdr:to>
      <xdr:col>57</xdr:col>
      <xdr:colOff>452437</xdr:colOff>
      <xdr:row>31</xdr:row>
      <xdr:rowOff>91678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369094</xdr:colOff>
      <xdr:row>22</xdr:row>
      <xdr:rowOff>75008</xdr:rowOff>
    </xdr:from>
    <xdr:to>
      <xdr:col>38</xdr:col>
      <xdr:colOff>250031</xdr:colOff>
      <xdr:row>36</xdr:row>
      <xdr:rowOff>151208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11907</xdr:colOff>
      <xdr:row>35</xdr:row>
      <xdr:rowOff>15477</xdr:rowOff>
    </xdr:from>
    <xdr:to>
      <xdr:col>8</xdr:col>
      <xdr:colOff>35720</xdr:colOff>
      <xdr:row>49</xdr:row>
      <xdr:rowOff>91677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11906</xdr:colOff>
      <xdr:row>35</xdr:row>
      <xdr:rowOff>15478</xdr:rowOff>
    </xdr:from>
    <xdr:to>
      <xdr:col>18</xdr:col>
      <xdr:colOff>47625</xdr:colOff>
      <xdr:row>49</xdr:row>
      <xdr:rowOff>91678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595313</xdr:colOff>
      <xdr:row>35</xdr:row>
      <xdr:rowOff>15478</xdr:rowOff>
    </xdr:from>
    <xdr:to>
      <xdr:col>29</xdr:col>
      <xdr:colOff>309563</xdr:colOff>
      <xdr:row>49</xdr:row>
      <xdr:rowOff>91678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23814</xdr:colOff>
      <xdr:row>22</xdr:row>
      <xdr:rowOff>27384</xdr:rowOff>
    </xdr:from>
    <xdr:to>
      <xdr:col>38</xdr:col>
      <xdr:colOff>119062</xdr:colOff>
      <xdr:row>36</xdr:row>
      <xdr:rowOff>103584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47625</xdr:colOff>
      <xdr:row>35</xdr:row>
      <xdr:rowOff>39290</xdr:rowOff>
    </xdr:from>
    <xdr:to>
      <xdr:col>49</xdr:col>
      <xdr:colOff>261937</xdr:colOff>
      <xdr:row>49</xdr:row>
      <xdr:rowOff>115490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51</xdr:col>
      <xdr:colOff>595313</xdr:colOff>
      <xdr:row>17</xdr:row>
      <xdr:rowOff>51197</xdr:rowOff>
    </xdr:from>
    <xdr:to>
      <xdr:col>58</xdr:col>
      <xdr:colOff>404813</xdr:colOff>
      <xdr:row>31</xdr:row>
      <xdr:rowOff>127397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583407</xdr:colOff>
      <xdr:row>35</xdr:row>
      <xdr:rowOff>51196</xdr:rowOff>
    </xdr:from>
    <xdr:to>
      <xdr:col>8</xdr:col>
      <xdr:colOff>47625</xdr:colOff>
      <xdr:row>49</xdr:row>
      <xdr:rowOff>127396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11905</xdr:colOff>
      <xdr:row>35</xdr:row>
      <xdr:rowOff>51196</xdr:rowOff>
    </xdr:from>
    <xdr:to>
      <xdr:col>20</xdr:col>
      <xdr:colOff>59531</xdr:colOff>
      <xdr:row>49</xdr:row>
      <xdr:rowOff>127396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</xdr:colOff>
      <xdr:row>35</xdr:row>
      <xdr:rowOff>27383</xdr:rowOff>
    </xdr:from>
    <xdr:to>
      <xdr:col>32</xdr:col>
      <xdr:colOff>23814</xdr:colOff>
      <xdr:row>49</xdr:row>
      <xdr:rowOff>103583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95252</xdr:colOff>
      <xdr:row>22</xdr:row>
      <xdr:rowOff>51197</xdr:rowOff>
    </xdr:from>
    <xdr:to>
      <xdr:col>41</xdr:col>
      <xdr:colOff>928687</xdr:colOff>
      <xdr:row>36</xdr:row>
      <xdr:rowOff>127397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47625</xdr:colOff>
      <xdr:row>39</xdr:row>
      <xdr:rowOff>15477</xdr:rowOff>
    </xdr:from>
    <xdr:to>
      <xdr:col>53</xdr:col>
      <xdr:colOff>83344</xdr:colOff>
      <xdr:row>53</xdr:row>
      <xdr:rowOff>91677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69</xdr:col>
      <xdr:colOff>35718</xdr:colOff>
      <xdr:row>18</xdr:row>
      <xdr:rowOff>15477</xdr:rowOff>
    </xdr:from>
    <xdr:to>
      <xdr:col>75</xdr:col>
      <xdr:colOff>452437</xdr:colOff>
      <xdr:row>32</xdr:row>
      <xdr:rowOff>91677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583407</xdr:colOff>
      <xdr:row>36</xdr:row>
      <xdr:rowOff>3571</xdr:rowOff>
    </xdr:from>
    <xdr:to>
      <xdr:col>7</xdr:col>
      <xdr:colOff>178594</xdr:colOff>
      <xdr:row>50</xdr:row>
      <xdr:rowOff>79771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36</xdr:row>
      <xdr:rowOff>51196</xdr:rowOff>
    </xdr:from>
    <xdr:to>
      <xdr:col>17</xdr:col>
      <xdr:colOff>202407</xdr:colOff>
      <xdr:row>50</xdr:row>
      <xdr:rowOff>127396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11906</xdr:colOff>
      <xdr:row>36</xdr:row>
      <xdr:rowOff>39290</xdr:rowOff>
    </xdr:from>
    <xdr:to>
      <xdr:col>27</xdr:col>
      <xdr:colOff>214312</xdr:colOff>
      <xdr:row>50</xdr:row>
      <xdr:rowOff>115490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0</xdr:colOff>
      <xdr:row>22</xdr:row>
      <xdr:rowOff>15478</xdr:rowOff>
    </xdr:from>
    <xdr:to>
      <xdr:col>37</xdr:col>
      <xdr:colOff>488156</xdr:colOff>
      <xdr:row>36</xdr:row>
      <xdr:rowOff>91678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273845</xdr:colOff>
      <xdr:row>38</xdr:row>
      <xdr:rowOff>3571</xdr:rowOff>
    </xdr:from>
    <xdr:to>
      <xdr:col>43</xdr:col>
      <xdr:colOff>154782</xdr:colOff>
      <xdr:row>52</xdr:row>
      <xdr:rowOff>79771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47</xdr:col>
      <xdr:colOff>583406</xdr:colOff>
      <xdr:row>17</xdr:row>
      <xdr:rowOff>27383</xdr:rowOff>
    </xdr:from>
    <xdr:to>
      <xdr:col>55</xdr:col>
      <xdr:colOff>297656</xdr:colOff>
      <xdr:row>31</xdr:row>
      <xdr:rowOff>103583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35</xdr:row>
      <xdr:rowOff>170258</xdr:rowOff>
    </xdr:from>
    <xdr:to>
      <xdr:col>7</xdr:col>
      <xdr:colOff>166687</xdr:colOff>
      <xdr:row>50</xdr:row>
      <xdr:rowOff>55958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595313</xdr:colOff>
      <xdr:row>36</xdr:row>
      <xdr:rowOff>39290</xdr:rowOff>
    </xdr:from>
    <xdr:to>
      <xdr:col>17</xdr:col>
      <xdr:colOff>190501</xdr:colOff>
      <xdr:row>50</xdr:row>
      <xdr:rowOff>115490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571500</xdr:colOff>
      <xdr:row>36</xdr:row>
      <xdr:rowOff>63102</xdr:rowOff>
    </xdr:from>
    <xdr:to>
      <xdr:col>27</xdr:col>
      <xdr:colOff>166688</xdr:colOff>
      <xdr:row>50</xdr:row>
      <xdr:rowOff>139302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</xdr:colOff>
      <xdr:row>22</xdr:row>
      <xdr:rowOff>51197</xdr:rowOff>
    </xdr:from>
    <xdr:to>
      <xdr:col>37</xdr:col>
      <xdr:colOff>488157</xdr:colOff>
      <xdr:row>36</xdr:row>
      <xdr:rowOff>127397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595312</xdr:colOff>
      <xdr:row>38</xdr:row>
      <xdr:rowOff>3572</xdr:rowOff>
    </xdr:from>
    <xdr:to>
      <xdr:col>43</xdr:col>
      <xdr:colOff>476249</xdr:colOff>
      <xdr:row>52</xdr:row>
      <xdr:rowOff>79772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47</xdr:col>
      <xdr:colOff>571500</xdr:colOff>
      <xdr:row>18</xdr:row>
      <xdr:rowOff>51197</xdr:rowOff>
    </xdr:from>
    <xdr:to>
      <xdr:col>55</xdr:col>
      <xdr:colOff>285750</xdr:colOff>
      <xdr:row>32</xdr:row>
      <xdr:rowOff>127397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559594</xdr:colOff>
      <xdr:row>34</xdr:row>
      <xdr:rowOff>158353</xdr:rowOff>
    </xdr:from>
    <xdr:to>
      <xdr:col>7</xdr:col>
      <xdr:colOff>35718</xdr:colOff>
      <xdr:row>49</xdr:row>
      <xdr:rowOff>44053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11906</xdr:colOff>
      <xdr:row>35</xdr:row>
      <xdr:rowOff>51196</xdr:rowOff>
    </xdr:from>
    <xdr:to>
      <xdr:col>17</xdr:col>
      <xdr:colOff>23813</xdr:colOff>
      <xdr:row>49</xdr:row>
      <xdr:rowOff>127396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</xdr:colOff>
      <xdr:row>35</xdr:row>
      <xdr:rowOff>27383</xdr:rowOff>
    </xdr:from>
    <xdr:to>
      <xdr:col>27</xdr:col>
      <xdr:colOff>47625</xdr:colOff>
      <xdr:row>49</xdr:row>
      <xdr:rowOff>103583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83343</xdr:colOff>
      <xdr:row>22</xdr:row>
      <xdr:rowOff>98822</xdr:rowOff>
    </xdr:from>
    <xdr:to>
      <xdr:col>37</xdr:col>
      <xdr:colOff>607217</xdr:colOff>
      <xdr:row>36</xdr:row>
      <xdr:rowOff>175022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583405</xdr:colOff>
      <xdr:row>39</xdr:row>
      <xdr:rowOff>15477</xdr:rowOff>
    </xdr:from>
    <xdr:to>
      <xdr:col>46</xdr:col>
      <xdr:colOff>0</xdr:colOff>
      <xdr:row>53</xdr:row>
      <xdr:rowOff>91677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51</xdr:col>
      <xdr:colOff>23813</xdr:colOff>
      <xdr:row>17</xdr:row>
      <xdr:rowOff>39290</xdr:rowOff>
    </xdr:from>
    <xdr:to>
      <xdr:col>57</xdr:col>
      <xdr:colOff>440532</xdr:colOff>
      <xdr:row>31</xdr:row>
      <xdr:rowOff>115490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583407</xdr:colOff>
      <xdr:row>35</xdr:row>
      <xdr:rowOff>51196</xdr:rowOff>
    </xdr:from>
    <xdr:to>
      <xdr:col>8</xdr:col>
      <xdr:colOff>190500</xdr:colOff>
      <xdr:row>49</xdr:row>
      <xdr:rowOff>127396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23812</xdr:colOff>
      <xdr:row>35</xdr:row>
      <xdr:rowOff>75009</xdr:rowOff>
    </xdr:from>
    <xdr:to>
      <xdr:col>18</xdr:col>
      <xdr:colOff>404811</xdr:colOff>
      <xdr:row>49</xdr:row>
      <xdr:rowOff>151209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</xdr:colOff>
      <xdr:row>35</xdr:row>
      <xdr:rowOff>27383</xdr:rowOff>
    </xdr:from>
    <xdr:to>
      <xdr:col>28</xdr:col>
      <xdr:colOff>369093</xdr:colOff>
      <xdr:row>49</xdr:row>
      <xdr:rowOff>103583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83343</xdr:colOff>
      <xdr:row>22</xdr:row>
      <xdr:rowOff>98822</xdr:rowOff>
    </xdr:from>
    <xdr:to>
      <xdr:col>37</xdr:col>
      <xdr:colOff>607217</xdr:colOff>
      <xdr:row>36</xdr:row>
      <xdr:rowOff>175022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583405</xdr:colOff>
      <xdr:row>39</xdr:row>
      <xdr:rowOff>15477</xdr:rowOff>
    </xdr:from>
    <xdr:to>
      <xdr:col>46</xdr:col>
      <xdr:colOff>0</xdr:colOff>
      <xdr:row>53</xdr:row>
      <xdr:rowOff>91677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51</xdr:col>
      <xdr:colOff>35719</xdr:colOff>
      <xdr:row>17</xdr:row>
      <xdr:rowOff>3571</xdr:rowOff>
    </xdr:from>
    <xdr:to>
      <xdr:col>57</xdr:col>
      <xdr:colOff>452438</xdr:colOff>
      <xdr:row>31</xdr:row>
      <xdr:rowOff>79771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583407</xdr:colOff>
      <xdr:row>35</xdr:row>
      <xdr:rowOff>51196</xdr:rowOff>
    </xdr:from>
    <xdr:to>
      <xdr:col>7</xdr:col>
      <xdr:colOff>0</xdr:colOff>
      <xdr:row>49</xdr:row>
      <xdr:rowOff>127396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11905</xdr:colOff>
      <xdr:row>35</xdr:row>
      <xdr:rowOff>51196</xdr:rowOff>
    </xdr:from>
    <xdr:to>
      <xdr:col>16</xdr:col>
      <xdr:colOff>607217</xdr:colOff>
      <xdr:row>49</xdr:row>
      <xdr:rowOff>127396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</xdr:colOff>
      <xdr:row>35</xdr:row>
      <xdr:rowOff>27383</xdr:rowOff>
    </xdr:from>
    <xdr:to>
      <xdr:col>27</xdr:col>
      <xdr:colOff>23813</xdr:colOff>
      <xdr:row>49</xdr:row>
      <xdr:rowOff>103583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83343</xdr:colOff>
      <xdr:row>22</xdr:row>
      <xdr:rowOff>98822</xdr:rowOff>
    </xdr:from>
    <xdr:to>
      <xdr:col>37</xdr:col>
      <xdr:colOff>607217</xdr:colOff>
      <xdr:row>36</xdr:row>
      <xdr:rowOff>175022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583405</xdr:colOff>
      <xdr:row>39</xdr:row>
      <xdr:rowOff>15477</xdr:rowOff>
    </xdr:from>
    <xdr:to>
      <xdr:col>46</xdr:col>
      <xdr:colOff>0</xdr:colOff>
      <xdr:row>53</xdr:row>
      <xdr:rowOff>91677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51</xdr:col>
      <xdr:colOff>11907</xdr:colOff>
      <xdr:row>17</xdr:row>
      <xdr:rowOff>3571</xdr:rowOff>
    </xdr:from>
    <xdr:to>
      <xdr:col>57</xdr:col>
      <xdr:colOff>428626</xdr:colOff>
      <xdr:row>31</xdr:row>
      <xdr:rowOff>79771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583407</xdr:colOff>
      <xdr:row>35</xdr:row>
      <xdr:rowOff>51196</xdr:rowOff>
    </xdr:from>
    <xdr:to>
      <xdr:col>6</xdr:col>
      <xdr:colOff>595312</xdr:colOff>
      <xdr:row>49</xdr:row>
      <xdr:rowOff>127396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11905</xdr:colOff>
      <xdr:row>35</xdr:row>
      <xdr:rowOff>51196</xdr:rowOff>
    </xdr:from>
    <xdr:to>
      <xdr:col>17</xdr:col>
      <xdr:colOff>59531</xdr:colOff>
      <xdr:row>49</xdr:row>
      <xdr:rowOff>127396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35</xdr:row>
      <xdr:rowOff>27383</xdr:rowOff>
    </xdr:from>
    <xdr:to>
      <xdr:col>26</xdr:col>
      <xdr:colOff>607218</xdr:colOff>
      <xdr:row>49</xdr:row>
      <xdr:rowOff>103583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83343</xdr:colOff>
      <xdr:row>22</xdr:row>
      <xdr:rowOff>98822</xdr:rowOff>
    </xdr:from>
    <xdr:to>
      <xdr:col>37</xdr:col>
      <xdr:colOff>607217</xdr:colOff>
      <xdr:row>36</xdr:row>
      <xdr:rowOff>175022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583405</xdr:colOff>
      <xdr:row>39</xdr:row>
      <xdr:rowOff>15477</xdr:rowOff>
    </xdr:from>
    <xdr:to>
      <xdr:col>46</xdr:col>
      <xdr:colOff>0</xdr:colOff>
      <xdr:row>53</xdr:row>
      <xdr:rowOff>91677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51</xdr:col>
      <xdr:colOff>0</xdr:colOff>
      <xdr:row>18</xdr:row>
      <xdr:rowOff>39290</xdr:rowOff>
    </xdr:from>
    <xdr:to>
      <xdr:col>57</xdr:col>
      <xdr:colOff>416719</xdr:colOff>
      <xdr:row>32</xdr:row>
      <xdr:rowOff>115490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35</xdr:row>
      <xdr:rowOff>27384</xdr:rowOff>
    </xdr:from>
    <xdr:to>
      <xdr:col>7</xdr:col>
      <xdr:colOff>71437</xdr:colOff>
      <xdr:row>49</xdr:row>
      <xdr:rowOff>103584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11905</xdr:colOff>
      <xdr:row>35</xdr:row>
      <xdr:rowOff>51196</xdr:rowOff>
    </xdr:from>
    <xdr:to>
      <xdr:col>17</xdr:col>
      <xdr:colOff>59531</xdr:colOff>
      <xdr:row>49</xdr:row>
      <xdr:rowOff>127396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</xdr:colOff>
      <xdr:row>35</xdr:row>
      <xdr:rowOff>27383</xdr:rowOff>
    </xdr:from>
    <xdr:to>
      <xdr:col>27</xdr:col>
      <xdr:colOff>35719</xdr:colOff>
      <xdr:row>49</xdr:row>
      <xdr:rowOff>103583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83343</xdr:colOff>
      <xdr:row>22</xdr:row>
      <xdr:rowOff>98822</xdr:rowOff>
    </xdr:from>
    <xdr:to>
      <xdr:col>37</xdr:col>
      <xdr:colOff>607217</xdr:colOff>
      <xdr:row>36</xdr:row>
      <xdr:rowOff>175022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583405</xdr:colOff>
      <xdr:row>39</xdr:row>
      <xdr:rowOff>15477</xdr:rowOff>
    </xdr:from>
    <xdr:to>
      <xdr:col>46</xdr:col>
      <xdr:colOff>0</xdr:colOff>
      <xdr:row>53</xdr:row>
      <xdr:rowOff>91677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51</xdr:col>
      <xdr:colOff>0</xdr:colOff>
      <xdr:row>16</xdr:row>
      <xdr:rowOff>39290</xdr:rowOff>
    </xdr:from>
    <xdr:to>
      <xdr:col>57</xdr:col>
      <xdr:colOff>416719</xdr:colOff>
      <xdr:row>30</xdr:row>
      <xdr:rowOff>115490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583407</xdr:colOff>
      <xdr:row>35</xdr:row>
      <xdr:rowOff>51196</xdr:rowOff>
    </xdr:from>
    <xdr:to>
      <xdr:col>6</xdr:col>
      <xdr:colOff>595312</xdr:colOff>
      <xdr:row>49</xdr:row>
      <xdr:rowOff>127396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11906</xdr:colOff>
      <xdr:row>35</xdr:row>
      <xdr:rowOff>51196</xdr:rowOff>
    </xdr:from>
    <xdr:to>
      <xdr:col>17</xdr:col>
      <xdr:colOff>119063</xdr:colOff>
      <xdr:row>49</xdr:row>
      <xdr:rowOff>127396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35</xdr:row>
      <xdr:rowOff>27383</xdr:rowOff>
    </xdr:from>
    <xdr:to>
      <xdr:col>26</xdr:col>
      <xdr:colOff>607218</xdr:colOff>
      <xdr:row>49</xdr:row>
      <xdr:rowOff>103583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83343</xdr:colOff>
      <xdr:row>22</xdr:row>
      <xdr:rowOff>98822</xdr:rowOff>
    </xdr:from>
    <xdr:to>
      <xdr:col>37</xdr:col>
      <xdr:colOff>607217</xdr:colOff>
      <xdr:row>36</xdr:row>
      <xdr:rowOff>175022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583405</xdr:colOff>
      <xdr:row>39</xdr:row>
      <xdr:rowOff>15477</xdr:rowOff>
    </xdr:from>
    <xdr:to>
      <xdr:col>46</xdr:col>
      <xdr:colOff>0</xdr:colOff>
      <xdr:row>53</xdr:row>
      <xdr:rowOff>91677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51</xdr:col>
      <xdr:colOff>0</xdr:colOff>
      <xdr:row>17</xdr:row>
      <xdr:rowOff>27383</xdr:rowOff>
    </xdr:from>
    <xdr:to>
      <xdr:col>57</xdr:col>
      <xdr:colOff>416719</xdr:colOff>
      <xdr:row>31</xdr:row>
      <xdr:rowOff>103583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583407</xdr:colOff>
      <xdr:row>35</xdr:row>
      <xdr:rowOff>51196</xdr:rowOff>
    </xdr:from>
    <xdr:to>
      <xdr:col>6</xdr:col>
      <xdr:colOff>571500</xdr:colOff>
      <xdr:row>49</xdr:row>
      <xdr:rowOff>127396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11905</xdr:colOff>
      <xdr:row>35</xdr:row>
      <xdr:rowOff>51196</xdr:rowOff>
    </xdr:from>
    <xdr:to>
      <xdr:col>16</xdr:col>
      <xdr:colOff>607217</xdr:colOff>
      <xdr:row>49</xdr:row>
      <xdr:rowOff>127396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35</xdr:row>
      <xdr:rowOff>27383</xdr:rowOff>
    </xdr:from>
    <xdr:to>
      <xdr:col>26</xdr:col>
      <xdr:colOff>583406</xdr:colOff>
      <xdr:row>49</xdr:row>
      <xdr:rowOff>103583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83343</xdr:colOff>
      <xdr:row>22</xdr:row>
      <xdr:rowOff>98822</xdr:rowOff>
    </xdr:from>
    <xdr:to>
      <xdr:col>37</xdr:col>
      <xdr:colOff>607217</xdr:colOff>
      <xdr:row>36</xdr:row>
      <xdr:rowOff>175022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583405</xdr:colOff>
      <xdr:row>39</xdr:row>
      <xdr:rowOff>15477</xdr:rowOff>
    </xdr:from>
    <xdr:to>
      <xdr:col>46</xdr:col>
      <xdr:colOff>0</xdr:colOff>
      <xdr:row>53</xdr:row>
      <xdr:rowOff>91677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51</xdr:col>
      <xdr:colOff>11906</xdr:colOff>
      <xdr:row>18</xdr:row>
      <xdr:rowOff>39290</xdr:rowOff>
    </xdr:from>
    <xdr:to>
      <xdr:col>57</xdr:col>
      <xdr:colOff>428625</xdr:colOff>
      <xdr:row>32</xdr:row>
      <xdr:rowOff>115490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595313</xdr:colOff>
      <xdr:row>37</xdr:row>
      <xdr:rowOff>39290</xdr:rowOff>
    </xdr:from>
    <xdr:to>
      <xdr:col>43</xdr:col>
      <xdr:colOff>261938</xdr:colOff>
      <xdr:row>51</xdr:row>
      <xdr:rowOff>115490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0</xdr:colOff>
      <xdr:row>22</xdr:row>
      <xdr:rowOff>27384</xdr:rowOff>
    </xdr:from>
    <xdr:to>
      <xdr:col>37</xdr:col>
      <xdr:colOff>547688</xdr:colOff>
      <xdr:row>36</xdr:row>
      <xdr:rowOff>103584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23813</xdr:colOff>
      <xdr:row>36</xdr:row>
      <xdr:rowOff>27384</xdr:rowOff>
    </xdr:from>
    <xdr:to>
      <xdr:col>7</xdr:col>
      <xdr:colOff>35718</xdr:colOff>
      <xdr:row>50</xdr:row>
      <xdr:rowOff>103584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47625</xdr:colOff>
      <xdr:row>36</xdr:row>
      <xdr:rowOff>27384</xdr:rowOff>
    </xdr:from>
    <xdr:to>
      <xdr:col>17</xdr:col>
      <xdr:colOff>35719</xdr:colOff>
      <xdr:row>50</xdr:row>
      <xdr:rowOff>103584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11907</xdr:colOff>
      <xdr:row>36</xdr:row>
      <xdr:rowOff>27384</xdr:rowOff>
    </xdr:from>
    <xdr:to>
      <xdr:col>27</xdr:col>
      <xdr:colOff>95250</xdr:colOff>
      <xdr:row>50</xdr:row>
      <xdr:rowOff>103584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51</xdr:col>
      <xdr:colOff>0</xdr:colOff>
      <xdr:row>17</xdr:row>
      <xdr:rowOff>27384</xdr:rowOff>
    </xdr:from>
    <xdr:to>
      <xdr:col>57</xdr:col>
      <xdr:colOff>416719</xdr:colOff>
      <xdr:row>31</xdr:row>
      <xdr:rowOff>103584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"/>
  <sheetViews>
    <sheetView topLeftCell="Z6" zoomScale="80" zoomScaleNormal="80" zoomScalePageLayoutView="80" workbookViewId="0">
      <selection activeCell="AO23" sqref="AO23"/>
    </sheetView>
  </sheetViews>
  <sheetFormatPr baseColWidth="10" defaultColWidth="8.83203125" defaultRowHeight="13" x14ac:dyDescent="0"/>
  <cols>
    <col min="1" max="1" width="9.33203125" style="27" bestFit="1" customWidth="1"/>
    <col min="2" max="5" width="10.5" style="78" customWidth="1"/>
    <col min="6" max="6" width="15.1640625" style="78" bestFit="1" customWidth="1"/>
    <col min="7" max="7" width="9.33203125" style="78" bestFit="1" customWidth="1"/>
    <col min="8" max="8" width="8.83203125" style="78"/>
    <col min="9" max="10" width="10" style="78" bestFit="1" customWidth="1"/>
    <col min="11" max="11" width="9.33203125" style="78" bestFit="1" customWidth="1"/>
    <col min="12" max="15" width="10.5" style="78" customWidth="1"/>
    <col min="16" max="16" width="15.1640625" style="78" bestFit="1" customWidth="1"/>
    <col min="17" max="17" width="9.33203125" style="78" bestFit="1" customWidth="1"/>
    <col min="18" max="18" width="8.83203125" style="78"/>
    <col min="19" max="19" width="8.5" style="79" bestFit="1" customWidth="1"/>
    <col min="20" max="21" width="9.33203125" style="78" bestFit="1" customWidth="1"/>
    <col min="22" max="25" width="10.5" style="78" customWidth="1"/>
    <col min="26" max="26" width="15.1640625" style="78" bestFit="1" customWidth="1"/>
    <col min="27" max="27" width="9.33203125" style="78" bestFit="1" customWidth="1"/>
    <col min="28" max="28" width="8.83203125" style="78"/>
    <col min="29" max="29" width="8.5" style="78" bestFit="1" customWidth="1"/>
    <col min="30" max="31" width="9.33203125" style="78" bestFit="1" customWidth="1"/>
    <col min="32" max="33" width="9.5" style="78" bestFit="1" customWidth="1"/>
    <col min="34" max="34" width="9.5" style="78" customWidth="1"/>
    <col min="35" max="35" width="15.1640625" style="78" bestFit="1" customWidth="1"/>
    <col min="36" max="36" width="9.33203125" style="78" bestFit="1" customWidth="1"/>
    <col min="37" max="37" width="8.83203125" style="78"/>
    <col min="38" max="38" width="9.33203125" style="78" bestFit="1" customWidth="1"/>
    <col min="39" max="40" width="9.5" style="78" bestFit="1" customWidth="1"/>
    <col min="41" max="41" width="9.5" style="78" customWidth="1"/>
    <col min="42" max="42" width="15.1640625" style="78" bestFit="1" customWidth="1"/>
    <col min="43" max="43" width="9.33203125" style="78" bestFit="1" customWidth="1"/>
    <col min="44" max="44" width="8.83203125" style="78"/>
    <col min="45" max="45" width="9.33203125" style="78" bestFit="1" customWidth="1"/>
    <col min="46" max="47" width="9.5" style="78" bestFit="1" customWidth="1"/>
    <col min="48" max="49" width="9.5" style="78" customWidth="1"/>
    <col min="50" max="50" width="9.33203125" style="78" bestFit="1" customWidth="1"/>
    <col min="51" max="51" width="8.83203125" style="78"/>
    <col min="52" max="52" width="9.33203125" style="78" bestFit="1" customWidth="1"/>
    <col min="53" max="54" width="10.1640625" style="78" bestFit="1" customWidth="1"/>
    <col min="55" max="55" width="15.1640625" style="78" bestFit="1" customWidth="1"/>
    <col min="56" max="56" width="9.33203125" style="78" bestFit="1" customWidth="1"/>
    <col min="57" max="16384" width="8.83203125" style="78"/>
  </cols>
  <sheetData>
    <row r="1" spans="1:57">
      <c r="A1" s="27" t="s">
        <v>0</v>
      </c>
      <c r="K1" s="27" t="s">
        <v>1</v>
      </c>
      <c r="U1" s="27" t="s">
        <v>2</v>
      </c>
      <c r="AE1" s="27" t="s">
        <v>3</v>
      </c>
      <c r="AL1" s="27" t="s">
        <v>4</v>
      </c>
      <c r="AZ1" s="27" t="s">
        <v>23</v>
      </c>
    </row>
    <row r="2" spans="1:57">
      <c r="K2" s="27"/>
    </row>
    <row r="3" spans="1:57">
      <c r="B3" s="27" t="s">
        <v>5</v>
      </c>
      <c r="C3" s="27" t="s">
        <v>6</v>
      </c>
      <c r="D3" s="27" t="s">
        <v>7</v>
      </c>
      <c r="E3" s="80" t="s">
        <v>88</v>
      </c>
      <c r="F3" s="27" t="s">
        <v>8</v>
      </c>
      <c r="G3" s="27" t="s">
        <v>24</v>
      </c>
      <c r="I3" s="81" t="s">
        <v>9</v>
      </c>
      <c r="J3" s="27" t="s">
        <v>19</v>
      </c>
      <c r="K3" s="27"/>
      <c r="L3" s="27" t="s">
        <v>5</v>
      </c>
      <c r="M3" s="27" t="s">
        <v>6</v>
      </c>
      <c r="N3" s="27" t="s">
        <v>7</v>
      </c>
      <c r="O3" s="80" t="s">
        <v>88</v>
      </c>
      <c r="P3" s="27" t="s">
        <v>8</v>
      </c>
      <c r="Q3" s="27" t="s">
        <v>24</v>
      </c>
      <c r="S3" s="81" t="s">
        <v>9</v>
      </c>
      <c r="T3" s="27" t="s">
        <v>19</v>
      </c>
      <c r="U3" s="27"/>
      <c r="V3" s="27" t="s">
        <v>5</v>
      </c>
      <c r="W3" s="27" t="s">
        <v>6</v>
      </c>
      <c r="X3" s="27" t="s">
        <v>7</v>
      </c>
      <c r="Y3" s="80" t="s">
        <v>88</v>
      </c>
      <c r="Z3" s="27" t="s">
        <v>8</v>
      </c>
      <c r="AA3" s="27" t="s">
        <v>24</v>
      </c>
      <c r="AC3" s="81" t="s">
        <v>9</v>
      </c>
      <c r="AD3" s="27" t="s">
        <v>19</v>
      </c>
      <c r="AE3" s="27"/>
      <c r="AF3" s="27" t="s">
        <v>10</v>
      </c>
      <c r="AG3" s="27" t="s">
        <v>11</v>
      </c>
      <c r="AH3" s="80" t="s">
        <v>91</v>
      </c>
      <c r="AI3" s="27" t="s">
        <v>8</v>
      </c>
      <c r="AJ3" s="27" t="s">
        <v>24</v>
      </c>
      <c r="AL3" s="27"/>
      <c r="AM3" s="27" t="s">
        <v>10</v>
      </c>
      <c r="AN3" s="27" t="s">
        <v>11</v>
      </c>
      <c r="AO3" s="80" t="s">
        <v>91</v>
      </c>
      <c r="AP3" s="27" t="s">
        <v>8</v>
      </c>
      <c r="AQ3" s="27" t="s">
        <v>24</v>
      </c>
      <c r="AR3" s="27"/>
      <c r="AT3" s="81" t="s">
        <v>12</v>
      </c>
      <c r="AU3" s="81" t="s">
        <v>12</v>
      </c>
      <c r="AV3" s="82" t="s">
        <v>92</v>
      </c>
      <c r="AW3" s="81" t="s">
        <v>9</v>
      </c>
      <c r="AX3" s="81" t="s">
        <v>19</v>
      </c>
    </row>
    <row r="4" spans="1:57">
      <c r="A4" s="27">
        <v>2001</v>
      </c>
      <c r="B4" s="83">
        <f>I4/1000</f>
        <v>984.64200000000005</v>
      </c>
      <c r="C4" s="83"/>
      <c r="D4" s="83"/>
      <c r="E4" s="84"/>
      <c r="F4" s="83"/>
      <c r="I4" s="79">
        <v>984642</v>
      </c>
      <c r="J4" s="78">
        <v>984642</v>
      </c>
      <c r="K4" s="27">
        <v>2002</v>
      </c>
      <c r="L4" s="85">
        <f>S4/1000</f>
        <v>0.97</v>
      </c>
      <c r="M4" s="85"/>
      <c r="N4" s="85"/>
      <c r="O4" s="86"/>
      <c r="P4" s="85"/>
      <c r="S4" s="79">
        <v>970</v>
      </c>
      <c r="T4" s="78">
        <v>970</v>
      </c>
      <c r="U4" s="27">
        <v>2002</v>
      </c>
      <c r="V4" s="85">
        <f>AC4/1000</f>
        <v>4.7720000000000002</v>
      </c>
      <c r="W4" s="85"/>
      <c r="X4" s="85"/>
      <c r="Y4" s="86"/>
      <c r="Z4" s="85"/>
      <c r="AC4" s="78">
        <v>4772</v>
      </c>
      <c r="AD4" s="78">
        <v>4772</v>
      </c>
      <c r="AE4" s="87">
        <v>2001</v>
      </c>
      <c r="AF4" s="88">
        <f>AF13/1000</f>
        <v>390.505</v>
      </c>
      <c r="AG4" s="89"/>
      <c r="AH4" s="90"/>
      <c r="AI4" s="89"/>
      <c r="AJ4" s="89"/>
      <c r="AK4" s="89"/>
      <c r="AL4" s="27">
        <v>2001</v>
      </c>
      <c r="AM4" s="91">
        <v>2.4791769631630838</v>
      </c>
      <c r="AN4" s="91"/>
      <c r="AO4" s="90"/>
      <c r="AP4" s="91"/>
      <c r="AT4" s="81">
        <v>2008</v>
      </c>
      <c r="AU4" s="81">
        <v>2011</v>
      </c>
      <c r="AV4" s="82">
        <v>2012</v>
      </c>
      <c r="AW4" s="81" t="s">
        <v>15</v>
      </c>
      <c r="AX4" s="81" t="s">
        <v>15</v>
      </c>
      <c r="BA4" s="27" t="s">
        <v>6</v>
      </c>
      <c r="BB4" s="27" t="s">
        <v>7</v>
      </c>
      <c r="BC4" s="27" t="s">
        <v>8</v>
      </c>
      <c r="BD4" s="27" t="s">
        <v>24</v>
      </c>
    </row>
    <row r="5" spans="1:57">
      <c r="A5" s="27">
        <v>2002</v>
      </c>
      <c r="B5" s="83">
        <f t="shared" ref="B5:B15" si="0">I5/1000</f>
        <v>990.38400000000001</v>
      </c>
      <c r="C5" s="83"/>
      <c r="D5" s="83"/>
      <c r="E5" s="84"/>
      <c r="F5" s="83"/>
      <c r="I5" s="79">
        <v>990384</v>
      </c>
      <c r="J5" s="78">
        <v>990384</v>
      </c>
      <c r="K5" s="27">
        <v>2003</v>
      </c>
      <c r="L5" s="85">
        <f t="shared" ref="L5:L14" si="1">S5/1000</f>
        <v>0.76300000000000001</v>
      </c>
      <c r="M5" s="85"/>
      <c r="N5" s="85"/>
      <c r="O5" s="86"/>
      <c r="P5" s="85"/>
      <c r="S5" s="79">
        <v>763</v>
      </c>
      <c r="T5" s="78">
        <v>763</v>
      </c>
      <c r="U5" s="27">
        <v>2003</v>
      </c>
      <c r="V5" s="85">
        <f t="shared" ref="V5:V14" si="2">AC5/1000</f>
        <v>5.2089999999999996</v>
      </c>
      <c r="W5" s="85"/>
      <c r="X5" s="85"/>
      <c r="Y5" s="86"/>
      <c r="Z5" s="85"/>
      <c r="AC5" s="78">
        <v>5209</v>
      </c>
      <c r="AD5" s="78">
        <v>5209</v>
      </c>
      <c r="AE5" s="87">
        <v>2006</v>
      </c>
      <c r="AF5" s="88">
        <f t="shared" ref="AF5:AI10" si="3">AF14/1000</f>
        <v>399.464</v>
      </c>
      <c r="AG5" s="89"/>
      <c r="AH5" s="90"/>
      <c r="AI5" s="89"/>
      <c r="AJ5" s="89"/>
      <c r="AK5" s="89"/>
      <c r="AL5" s="27">
        <v>2006</v>
      </c>
      <c r="AM5" s="91">
        <v>2.4813099553401559</v>
      </c>
      <c r="AN5" s="91"/>
      <c r="AO5" s="90"/>
      <c r="AP5" s="91"/>
      <c r="AS5" s="27" t="s">
        <v>14</v>
      </c>
      <c r="AV5" s="92"/>
      <c r="AZ5" s="27">
        <v>2011</v>
      </c>
      <c r="BA5" s="85">
        <f>BA12/1000</f>
        <v>477.36425852259208</v>
      </c>
      <c r="BB5" s="85">
        <f>BC5</f>
        <v>488.66202567272842</v>
      </c>
      <c r="BC5" s="85">
        <v>488.66202567272842</v>
      </c>
      <c r="BD5" s="93">
        <v>488.66202567272842</v>
      </c>
    </row>
    <row r="6" spans="1:57">
      <c r="A6" s="27">
        <v>2003</v>
      </c>
      <c r="B6" s="83">
        <f t="shared" si="0"/>
        <v>996.35599999999999</v>
      </c>
      <c r="C6" s="83"/>
      <c r="D6" s="83"/>
      <c r="E6" s="84"/>
      <c r="F6" s="83"/>
      <c r="I6" s="79">
        <v>996356</v>
      </c>
      <c r="J6" s="78">
        <v>996356</v>
      </c>
      <c r="K6" s="27">
        <v>2004</v>
      </c>
      <c r="L6" s="85">
        <f t="shared" si="1"/>
        <v>0.186</v>
      </c>
      <c r="M6" s="85"/>
      <c r="N6" s="85"/>
      <c r="O6" s="86"/>
      <c r="P6" s="85"/>
      <c r="S6" s="79">
        <v>186</v>
      </c>
      <c r="T6" s="78">
        <v>186</v>
      </c>
      <c r="U6" s="27">
        <v>2004</v>
      </c>
      <c r="V6" s="85">
        <f t="shared" si="2"/>
        <v>5.8339999999999996</v>
      </c>
      <c r="W6" s="85"/>
      <c r="X6" s="85"/>
      <c r="Y6" s="86"/>
      <c r="Z6" s="85"/>
      <c r="AC6" s="78">
        <v>5834</v>
      </c>
      <c r="AD6" s="78">
        <v>5834</v>
      </c>
      <c r="AE6" s="87">
        <v>2011</v>
      </c>
      <c r="AF6" s="88">
        <f t="shared" si="3"/>
        <v>415.71499999999997</v>
      </c>
      <c r="AG6" s="88">
        <f t="shared" si="3"/>
        <v>411.35500000000002</v>
      </c>
      <c r="AH6" s="94">
        <f>AH15/1000</f>
        <v>411.30167809289208</v>
      </c>
      <c r="AI6" s="88">
        <f>AG6</f>
        <v>411.35500000000002</v>
      </c>
      <c r="AJ6" s="88">
        <f>AI6</f>
        <v>411.35500000000002</v>
      </c>
      <c r="AK6" s="89"/>
      <c r="AL6" s="27">
        <v>2011</v>
      </c>
      <c r="AM6" s="91">
        <v>2.4684050371047475</v>
      </c>
      <c r="AN6" s="91">
        <v>2.5596771644929563</v>
      </c>
      <c r="AO6" s="95">
        <v>2.5600142620448079</v>
      </c>
      <c r="AP6" s="91">
        <v>2.5600142620448079</v>
      </c>
      <c r="AQ6" s="91">
        <v>2.5600142620448079</v>
      </c>
      <c r="AS6" s="27">
        <v>2001</v>
      </c>
      <c r="AT6" s="85">
        <f>B4</f>
        <v>984.64200000000005</v>
      </c>
      <c r="AV6" s="92"/>
      <c r="AZ6" s="27">
        <v>2016</v>
      </c>
      <c r="BA6" s="85">
        <f t="shared" ref="BA6:BB9" si="4">BA13/1000</f>
        <v>490.95175356401285</v>
      </c>
      <c r="BB6" s="85">
        <f t="shared" si="4"/>
        <v>511.98394032638964</v>
      </c>
      <c r="BC6" s="85">
        <v>520.84842482007286</v>
      </c>
      <c r="BD6" s="93">
        <v>520.55646468135706</v>
      </c>
    </row>
    <row r="7" spans="1:57">
      <c r="A7" s="27">
        <v>2004</v>
      </c>
      <c r="B7" s="83">
        <f t="shared" si="0"/>
        <v>1002.376</v>
      </c>
      <c r="C7" s="83"/>
      <c r="D7" s="83"/>
      <c r="E7" s="84"/>
      <c r="F7" s="83"/>
      <c r="I7" s="79">
        <v>1002376</v>
      </c>
      <c r="J7" s="78">
        <v>1002376</v>
      </c>
      <c r="K7" s="27">
        <v>2005</v>
      </c>
      <c r="L7" s="85">
        <f t="shared" si="1"/>
        <v>5.7089999999999996</v>
      </c>
      <c r="M7" s="85"/>
      <c r="N7" s="85"/>
      <c r="O7" s="86"/>
      <c r="P7" s="85"/>
      <c r="S7" s="79">
        <v>5709</v>
      </c>
      <c r="T7" s="78">
        <v>5709</v>
      </c>
      <c r="U7" s="27">
        <v>2005</v>
      </c>
      <c r="V7" s="85">
        <f t="shared" si="2"/>
        <v>6.5650000000000004</v>
      </c>
      <c r="W7" s="85"/>
      <c r="X7" s="85"/>
      <c r="Y7" s="86"/>
      <c r="Z7" s="85"/>
      <c r="AC7" s="78">
        <v>6565</v>
      </c>
      <c r="AD7" s="78">
        <v>6565</v>
      </c>
      <c r="AE7" s="87">
        <v>2016</v>
      </c>
      <c r="AF7" s="88">
        <f t="shared" si="3"/>
        <v>435.91800000000001</v>
      </c>
      <c r="AG7" s="88">
        <f t="shared" si="3"/>
        <v>429.42</v>
      </c>
      <c r="AH7" s="94">
        <f t="shared" si="3"/>
        <v>431.05046655193166</v>
      </c>
      <c r="AI7" s="88">
        <f t="shared" si="3"/>
        <v>436.6606583164409</v>
      </c>
      <c r="AJ7" s="88">
        <f t="shared" ref="AJ7" si="5">AJ16/1000</f>
        <v>433.3033659244627</v>
      </c>
      <c r="AK7" s="89"/>
      <c r="AL7" s="27">
        <v>2016</v>
      </c>
      <c r="AM7" s="91">
        <v>2.4421336122848794</v>
      </c>
      <c r="AN7" s="91">
        <v>2.5609286945181875</v>
      </c>
      <c r="AO7" s="95">
        <v>2.5445518637869018</v>
      </c>
      <c r="AP7" s="91">
        <v>2.5482126581332025</v>
      </c>
      <c r="AQ7" s="91">
        <v>2.5572033295674492</v>
      </c>
      <c r="AS7" s="27">
        <v>2011</v>
      </c>
      <c r="AT7" s="83">
        <f>C14</f>
        <v>1042.9000000000001</v>
      </c>
      <c r="AU7" s="83">
        <f>D14</f>
        <v>1074.2829999999999</v>
      </c>
      <c r="AV7" s="96">
        <f>AU7</f>
        <v>1074.2829999999999</v>
      </c>
      <c r="AW7" s="83">
        <f>AU7</f>
        <v>1074.2829999999999</v>
      </c>
      <c r="AX7" s="97">
        <f>B14</f>
        <v>1074.2829999999999</v>
      </c>
      <c r="AY7" s="98"/>
      <c r="AZ7" s="27">
        <v>2021</v>
      </c>
      <c r="BA7" s="85">
        <f t="shared" si="4"/>
        <v>514.54775697922582</v>
      </c>
      <c r="BB7" s="85">
        <f t="shared" si="4"/>
        <v>530.32222708785298</v>
      </c>
      <c r="BC7" s="85">
        <v>552.12989037043189</v>
      </c>
      <c r="BD7" s="93">
        <v>550.99480803343658</v>
      </c>
    </row>
    <row r="8" spans="1:57">
      <c r="A8" s="27">
        <v>2005</v>
      </c>
      <c r="B8" s="83">
        <f t="shared" si="0"/>
        <v>1014.65</v>
      </c>
      <c r="C8" s="83"/>
      <c r="D8" s="83"/>
      <c r="E8" s="84"/>
      <c r="F8" s="83"/>
      <c r="I8" s="79">
        <v>1014650</v>
      </c>
      <c r="J8" s="78">
        <v>1014650</v>
      </c>
      <c r="K8" s="27">
        <v>2006</v>
      </c>
      <c r="L8" s="85">
        <f t="shared" si="1"/>
        <v>-0.753</v>
      </c>
      <c r="M8" s="85"/>
      <c r="N8" s="85"/>
      <c r="O8" s="86"/>
      <c r="P8" s="85"/>
      <c r="S8" s="79">
        <v>-753</v>
      </c>
      <c r="T8" s="78">
        <v>-753</v>
      </c>
      <c r="U8" s="27">
        <v>2006</v>
      </c>
      <c r="V8" s="85">
        <f t="shared" si="2"/>
        <v>6.9459999999999997</v>
      </c>
      <c r="W8" s="85"/>
      <c r="X8" s="85"/>
      <c r="Y8" s="86"/>
      <c r="Z8" s="85"/>
      <c r="AC8" s="78">
        <v>6946</v>
      </c>
      <c r="AD8" s="78">
        <v>6946</v>
      </c>
      <c r="AE8" s="87">
        <v>2021</v>
      </c>
      <c r="AF8" s="88">
        <f t="shared" si="3"/>
        <v>456.74799999999999</v>
      </c>
      <c r="AG8" s="88">
        <f t="shared" si="3"/>
        <v>448.03199999999998</v>
      </c>
      <c r="AH8" s="94">
        <f t="shared" si="3"/>
        <v>451.84532184775759</v>
      </c>
      <c r="AI8" s="88">
        <f t="shared" si="3"/>
        <v>465.99881177245709</v>
      </c>
      <c r="AJ8" s="88">
        <f t="shared" ref="AJ8" si="6">AJ17/1000</f>
        <v>459.08171384083795</v>
      </c>
      <c r="AK8" s="89"/>
      <c r="AL8" s="27">
        <v>2021</v>
      </c>
      <c r="AM8" s="91">
        <v>2.412271099161901</v>
      </c>
      <c r="AN8" s="91">
        <v>2.5405506749517892</v>
      </c>
      <c r="AO8" s="95">
        <v>2.5120679621748594</v>
      </c>
      <c r="AP8" s="91">
        <v>2.5246502481091513</v>
      </c>
      <c r="AQ8" s="91">
        <v>2.545758947200746</v>
      </c>
      <c r="AS8" s="27">
        <v>2016</v>
      </c>
      <c r="AT8" s="83">
        <f>C19</f>
        <v>1081.4000000000001</v>
      </c>
      <c r="AU8" s="83">
        <f>D19</f>
        <v>1121.2631437480452</v>
      </c>
      <c r="AV8" s="96">
        <f>E19</f>
        <v>1118.3</v>
      </c>
      <c r="AW8" s="83">
        <f>F19</f>
        <v>1134.2203914288054</v>
      </c>
      <c r="AX8" s="83">
        <f>G19</f>
        <v>1129.3625165873843</v>
      </c>
      <c r="AZ8" s="27">
        <v>2026</v>
      </c>
      <c r="BA8" s="85">
        <f t="shared" si="4"/>
        <v>528.59675581740453</v>
      </c>
      <c r="BC8" s="85">
        <v>584.02729312727558</v>
      </c>
      <c r="BD8" s="93">
        <v>581.51642892801135</v>
      </c>
    </row>
    <row r="9" spans="1:57">
      <c r="A9" s="27">
        <v>2006</v>
      </c>
      <c r="B9" s="83">
        <f t="shared" si="0"/>
        <v>1020.843</v>
      </c>
      <c r="C9" s="83"/>
      <c r="D9" s="83"/>
      <c r="E9" s="84"/>
      <c r="F9" s="83"/>
      <c r="I9" s="79">
        <v>1020843</v>
      </c>
      <c r="J9" s="78">
        <v>1020843</v>
      </c>
      <c r="K9" s="27">
        <v>2007</v>
      </c>
      <c r="L9" s="85">
        <f t="shared" si="1"/>
        <v>0.60099999999999998</v>
      </c>
      <c r="M9" s="85"/>
      <c r="N9" s="85"/>
      <c r="O9" s="86"/>
      <c r="P9" s="85"/>
      <c r="S9" s="79">
        <v>601</v>
      </c>
      <c r="T9" s="78">
        <v>601</v>
      </c>
      <c r="U9" s="27">
        <v>2007</v>
      </c>
      <c r="V9" s="85">
        <f t="shared" si="2"/>
        <v>7.577</v>
      </c>
      <c r="W9" s="85"/>
      <c r="X9" s="85"/>
      <c r="Y9" s="86"/>
      <c r="Z9" s="85"/>
      <c r="AC9" s="78">
        <v>7577</v>
      </c>
      <c r="AD9" s="78">
        <v>7577</v>
      </c>
      <c r="AE9" s="87">
        <v>2026</v>
      </c>
      <c r="AF9" s="88">
        <f t="shared" si="3"/>
        <v>477.08</v>
      </c>
      <c r="AG9" s="89"/>
      <c r="AH9" s="94">
        <f t="shared" ref="AH9:AH10" si="7">AH18/1000</f>
        <v>475.03014733395457</v>
      </c>
      <c r="AI9" s="88">
        <f t="shared" si="3"/>
        <v>500.46950544092533</v>
      </c>
      <c r="AJ9" s="88">
        <f t="shared" ref="AJ9" si="8">AJ18/1000</f>
        <v>490.45403348557977</v>
      </c>
      <c r="AK9" s="89"/>
      <c r="AL9" s="27">
        <v>2026</v>
      </c>
      <c r="AM9" s="91">
        <v>2.3847698499203487</v>
      </c>
      <c r="AN9" s="91"/>
      <c r="AO9" s="95">
        <v>2.4714061557409028</v>
      </c>
      <c r="AP9" s="91">
        <v>2.4887722973447102</v>
      </c>
      <c r="AQ9" s="91">
        <v>2.5205039118145853</v>
      </c>
      <c r="AS9" s="27">
        <v>2021</v>
      </c>
      <c r="AT9" s="83">
        <f>C24</f>
        <v>1118.8</v>
      </c>
      <c r="AU9" s="83">
        <f>D24</f>
        <v>1160.1139857974556</v>
      </c>
      <c r="AV9" s="96">
        <f>E24</f>
        <v>1156.8</v>
      </c>
      <c r="AW9" s="83">
        <f>F24</f>
        <v>1198.2998967625902</v>
      </c>
      <c r="AX9" s="83">
        <f>G24</f>
        <v>1190.0983895132456</v>
      </c>
      <c r="AZ9" s="27">
        <v>2031</v>
      </c>
      <c r="BA9" s="85">
        <f t="shared" si="4"/>
        <v>544.06089677005662</v>
      </c>
      <c r="BC9" s="85">
        <v>615.48739909814094</v>
      </c>
      <c r="BD9" s="93">
        <v>612.08332938925219</v>
      </c>
      <c r="BE9" s="85"/>
    </row>
    <row r="10" spans="1:57">
      <c r="A10" s="27">
        <v>2007</v>
      </c>
      <c r="B10" s="83">
        <f t="shared" si="0"/>
        <v>1029.021</v>
      </c>
      <c r="C10" s="83"/>
      <c r="D10" s="83"/>
      <c r="E10" s="84"/>
      <c r="F10" s="83"/>
      <c r="I10" s="79">
        <v>1029021</v>
      </c>
      <c r="J10" s="78">
        <v>1029021</v>
      </c>
      <c r="K10" s="27">
        <v>2008</v>
      </c>
      <c r="L10" s="85">
        <f t="shared" si="1"/>
        <v>1.4570000000000001</v>
      </c>
      <c r="M10" s="85"/>
      <c r="N10" s="85"/>
      <c r="O10" s="86"/>
      <c r="P10" s="85"/>
      <c r="S10" s="79">
        <v>1457</v>
      </c>
      <c r="T10" s="78">
        <v>1457</v>
      </c>
      <c r="U10" s="27">
        <v>2008</v>
      </c>
      <c r="V10" s="85">
        <f t="shared" si="2"/>
        <v>8.5020000000000007</v>
      </c>
      <c r="W10" s="85"/>
      <c r="X10" s="85"/>
      <c r="Y10" s="86"/>
      <c r="Z10" s="85"/>
      <c r="AC10" s="78">
        <v>8502</v>
      </c>
      <c r="AD10" s="78">
        <v>8502</v>
      </c>
      <c r="AE10" s="87">
        <v>2031</v>
      </c>
      <c r="AF10" s="88">
        <f t="shared" si="3"/>
        <v>497.255</v>
      </c>
      <c r="AG10" s="89"/>
      <c r="AH10" s="94">
        <f t="shared" si="7"/>
        <v>497.63583091818123</v>
      </c>
      <c r="AI10" s="88">
        <f t="shared" si="3"/>
        <v>537.24273884566662</v>
      </c>
      <c r="AJ10" s="88">
        <f t="shared" ref="AJ10" si="9">AJ19/1000</f>
        <v>523.71046541172916</v>
      </c>
      <c r="AK10" s="89"/>
      <c r="AL10" s="27">
        <v>2031</v>
      </c>
      <c r="AM10" s="91">
        <v>2.357144724537712</v>
      </c>
      <c r="AN10" s="91"/>
      <c r="AO10" s="95">
        <v>2.4291148744889233</v>
      </c>
      <c r="AP10" s="91">
        <v>2.4446283518749765</v>
      </c>
      <c r="AQ10" s="91">
        <v>2.4874127708895166</v>
      </c>
      <c r="AS10" s="27">
        <v>2026</v>
      </c>
      <c r="AT10" s="83">
        <f>C29</f>
        <v>1155.0999999999999</v>
      </c>
      <c r="AU10" s="83"/>
      <c r="AV10" s="96">
        <f>E29</f>
        <v>1193.4000000000001</v>
      </c>
      <c r="AW10" s="83">
        <f>F29</f>
        <v>1264.9895392477003</v>
      </c>
      <c r="AX10" s="83">
        <f>G29</f>
        <v>1254.9719273169558</v>
      </c>
    </row>
    <row r="11" spans="1:57">
      <c r="A11" s="27">
        <v>2008</v>
      </c>
      <c r="B11" s="83">
        <f t="shared" si="0"/>
        <v>1038.98</v>
      </c>
      <c r="C11" s="83">
        <v>1019.2</v>
      </c>
      <c r="D11" s="83"/>
      <c r="E11" s="84"/>
      <c r="F11" s="83"/>
      <c r="I11" s="79">
        <v>1038980</v>
      </c>
      <c r="J11" s="78">
        <v>1038980</v>
      </c>
      <c r="K11" s="27">
        <v>2009</v>
      </c>
      <c r="L11" s="85">
        <f t="shared" si="1"/>
        <v>2.0430000000000001</v>
      </c>
      <c r="M11" s="85">
        <v>-1.3</v>
      </c>
      <c r="N11" s="85"/>
      <c r="O11" s="86"/>
      <c r="P11" s="85"/>
      <c r="S11" s="79">
        <v>2043</v>
      </c>
      <c r="T11" s="78">
        <v>2043</v>
      </c>
      <c r="U11" s="27">
        <v>2009</v>
      </c>
      <c r="V11" s="85">
        <f t="shared" si="2"/>
        <v>9.0489999999999995</v>
      </c>
      <c r="W11" s="85">
        <v>9.1</v>
      </c>
      <c r="X11" s="85"/>
      <c r="Y11" s="86"/>
      <c r="Z11" s="85"/>
      <c r="AC11" s="78">
        <v>9049</v>
      </c>
      <c r="AD11" s="78">
        <v>9049</v>
      </c>
      <c r="AE11" s="89"/>
      <c r="AF11" s="89"/>
      <c r="AG11" s="89"/>
      <c r="AH11" s="89"/>
      <c r="AI11" s="89"/>
      <c r="AJ11" s="89"/>
      <c r="AK11" s="89"/>
      <c r="AS11" s="27">
        <v>2031</v>
      </c>
      <c r="AT11" s="83">
        <f>C34</f>
        <v>1189.9000000000001</v>
      </c>
      <c r="AU11" s="83"/>
      <c r="AV11" s="96">
        <f>E34</f>
        <v>1229.2</v>
      </c>
      <c r="AW11" s="83">
        <f>F34</f>
        <v>1333.7864979337849</v>
      </c>
      <c r="AX11" s="83">
        <f>G34</f>
        <v>1322.2100285039437</v>
      </c>
    </row>
    <row r="12" spans="1:57">
      <c r="A12" s="27">
        <v>2009</v>
      </c>
      <c r="B12" s="83">
        <f t="shared" si="0"/>
        <v>1050.0719999999999</v>
      </c>
      <c r="C12" s="83">
        <v>1026.9000000000001</v>
      </c>
      <c r="D12" s="83"/>
      <c r="E12" s="84"/>
      <c r="F12" s="83"/>
      <c r="I12" s="79">
        <v>1050072</v>
      </c>
      <c r="J12" s="78">
        <v>1050072</v>
      </c>
      <c r="K12" s="27">
        <v>2010</v>
      </c>
      <c r="L12" s="85">
        <f t="shared" si="1"/>
        <v>2.2349999999999999</v>
      </c>
      <c r="M12" s="85">
        <v>-1.3</v>
      </c>
      <c r="N12" s="85"/>
      <c r="O12" s="86"/>
      <c r="P12" s="85"/>
      <c r="S12" s="79">
        <v>2235</v>
      </c>
      <c r="T12" s="78">
        <v>2235</v>
      </c>
      <c r="U12" s="27">
        <v>2010</v>
      </c>
      <c r="V12" s="85">
        <f t="shared" si="2"/>
        <v>8.7669999999999995</v>
      </c>
      <c r="W12" s="85">
        <v>9.5</v>
      </c>
      <c r="X12" s="85"/>
      <c r="Y12" s="86"/>
      <c r="Z12" s="85"/>
      <c r="AC12" s="78">
        <v>8767</v>
      </c>
      <c r="AD12" s="78">
        <v>8767</v>
      </c>
      <c r="AV12" s="92"/>
      <c r="BA12" s="79">
        <v>477364.25852259208</v>
      </c>
      <c r="BB12" s="79"/>
    </row>
    <row r="13" spans="1:57">
      <c r="A13" s="27">
        <v>2010</v>
      </c>
      <c r="B13" s="83">
        <f t="shared" si="0"/>
        <v>1061.0740000000001</v>
      </c>
      <c r="C13" s="83">
        <v>1035</v>
      </c>
      <c r="D13" s="83"/>
      <c r="E13" s="84"/>
      <c r="F13" s="83"/>
      <c r="I13" s="79">
        <v>1061074</v>
      </c>
      <c r="J13" s="78">
        <v>1061074</v>
      </c>
      <c r="K13" s="27">
        <v>2011</v>
      </c>
      <c r="L13" s="85">
        <f t="shared" si="1"/>
        <v>3.8370000000000002</v>
      </c>
      <c r="M13" s="85">
        <v>-1.7</v>
      </c>
      <c r="N13" s="85"/>
      <c r="O13" s="86"/>
      <c r="P13" s="85"/>
      <c r="S13" s="79">
        <v>3837</v>
      </c>
      <c r="T13" s="78">
        <v>3837</v>
      </c>
      <c r="U13" s="27">
        <v>2011</v>
      </c>
      <c r="V13" s="85">
        <f t="shared" si="2"/>
        <v>9.3719999999999999</v>
      </c>
      <c r="W13" s="85">
        <v>9.6999999999999993</v>
      </c>
      <c r="X13" s="85"/>
      <c r="Y13" s="86"/>
      <c r="Z13" s="85"/>
      <c r="AC13" s="78">
        <v>9372</v>
      </c>
      <c r="AD13" s="78">
        <v>9372</v>
      </c>
      <c r="AF13" s="79">
        <v>390505</v>
      </c>
      <c r="AG13" s="79"/>
      <c r="AH13" s="79"/>
      <c r="AI13" s="79"/>
      <c r="AS13" s="27" t="s">
        <v>16</v>
      </c>
      <c r="AV13" s="92"/>
      <c r="BA13" s="79">
        <v>490951.75356401282</v>
      </c>
      <c r="BB13" s="79">
        <v>511983.94032638962</v>
      </c>
    </row>
    <row r="14" spans="1:57">
      <c r="A14" s="27">
        <v>2011</v>
      </c>
      <c r="B14" s="83">
        <f t="shared" si="0"/>
        <v>1074.2829999999999</v>
      </c>
      <c r="C14" s="83">
        <v>1042.9000000000001</v>
      </c>
      <c r="D14" s="83">
        <v>1074.2829999999999</v>
      </c>
      <c r="E14" s="84"/>
      <c r="F14" s="83"/>
      <c r="I14" s="79">
        <v>1074283</v>
      </c>
      <c r="J14" s="78">
        <v>1074283</v>
      </c>
      <c r="K14" s="27">
        <v>2012</v>
      </c>
      <c r="L14" s="85">
        <f t="shared" si="1"/>
        <v>1.526</v>
      </c>
      <c r="M14" s="85">
        <v>-2.2000000000000002</v>
      </c>
      <c r="N14" s="85">
        <v>-0.74665823633142847</v>
      </c>
      <c r="O14" s="86"/>
      <c r="P14" s="85"/>
      <c r="S14" s="79">
        <v>1526</v>
      </c>
      <c r="T14" s="78">
        <v>1526</v>
      </c>
      <c r="U14" s="27">
        <v>2012</v>
      </c>
      <c r="V14" s="85">
        <f t="shared" si="2"/>
        <v>9.6080000000000005</v>
      </c>
      <c r="W14" s="85">
        <v>10</v>
      </c>
      <c r="X14" s="85">
        <v>10.769481259007692</v>
      </c>
      <c r="Y14" s="86"/>
      <c r="Z14" s="85"/>
      <c r="AC14" s="78">
        <v>9608</v>
      </c>
      <c r="AD14" s="78">
        <v>9608</v>
      </c>
      <c r="AF14" s="79">
        <v>399464</v>
      </c>
      <c r="AG14" s="79"/>
      <c r="AH14" s="79"/>
      <c r="AI14" s="79"/>
      <c r="AS14" s="27">
        <v>2001</v>
      </c>
      <c r="AT14" s="85">
        <f>AF4</f>
        <v>390.505</v>
      </c>
      <c r="AV14" s="92"/>
      <c r="BA14" s="79">
        <v>514547.75697922579</v>
      </c>
      <c r="BB14" s="79">
        <v>530322.22708785301</v>
      </c>
    </row>
    <row r="15" spans="1:57">
      <c r="A15" s="27">
        <v>2012</v>
      </c>
      <c r="B15" s="83">
        <f t="shared" si="0"/>
        <v>1085.4169999999999</v>
      </c>
      <c r="C15" s="83">
        <v>1050.7</v>
      </c>
      <c r="D15" s="83">
        <v>1084.2285091659016</v>
      </c>
      <c r="E15" s="84">
        <v>1085.4000000000001</v>
      </c>
      <c r="F15" s="83">
        <f t="shared" ref="F15:G34" si="10">I15/1000</f>
        <v>1085.4169999999999</v>
      </c>
      <c r="G15" s="83">
        <f t="shared" si="10"/>
        <v>1085.4169999999999</v>
      </c>
      <c r="I15" s="79">
        <v>1085417</v>
      </c>
      <c r="J15" s="78">
        <v>1085417</v>
      </c>
      <c r="K15" s="27">
        <v>2013</v>
      </c>
      <c r="L15" s="85"/>
      <c r="M15" s="85">
        <v>-2.5</v>
      </c>
      <c r="N15" s="85">
        <v>-1.3411167578070664</v>
      </c>
      <c r="O15" s="99">
        <v>-1.3</v>
      </c>
      <c r="P15" s="85">
        <f t="shared" ref="P15:Q33" si="11">S15/1000</f>
        <v>2.0728869316734819</v>
      </c>
      <c r="Q15" s="85">
        <f t="shared" si="11"/>
        <v>0.61832974593145629</v>
      </c>
      <c r="S15" s="79">
        <v>2072.8869316734817</v>
      </c>
      <c r="T15" s="79">
        <v>618.32974593145627</v>
      </c>
      <c r="U15" s="27">
        <v>2013</v>
      </c>
      <c r="V15" s="85"/>
      <c r="W15" s="85">
        <v>10.3</v>
      </c>
      <c r="X15" s="85">
        <v>11.172073940800868</v>
      </c>
      <c r="Y15" s="100">
        <v>9.4</v>
      </c>
      <c r="Z15" s="85">
        <f t="shared" ref="Z15:AA33" si="12">AC15/1000</f>
        <v>9.7708744496965334</v>
      </c>
      <c r="AA15" s="85">
        <f t="shared" si="12"/>
        <v>9.807334271629669</v>
      </c>
      <c r="AC15" s="79">
        <v>9770.8744496965337</v>
      </c>
      <c r="AD15" s="78">
        <v>9807.3342716296684</v>
      </c>
      <c r="AF15" s="79">
        <v>415715</v>
      </c>
      <c r="AG15" s="79">
        <v>411355</v>
      </c>
      <c r="AH15" s="79">
        <v>411301.67809289205</v>
      </c>
      <c r="AI15" s="79">
        <v>411301.67809289205</v>
      </c>
      <c r="AJ15" s="78">
        <v>411301.67809289205</v>
      </c>
      <c r="AS15" s="27">
        <v>2011</v>
      </c>
      <c r="AT15" s="85">
        <f t="shared" ref="AT15:AV17" si="13">AF6</f>
        <v>415.71499999999997</v>
      </c>
      <c r="AU15" s="85">
        <f t="shared" si="13"/>
        <v>411.35500000000002</v>
      </c>
      <c r="AV15" s="93">
        <f t="shared" si="13"/>
        <v>411.30167809289208</v>
      </c>
      <c r="AW15" s="85">
        <f>AU15</f>
        <v>411.35500000000002</v>
      </c>
      <c r="AX15" s="85">
        <f>AW15</f>
        <v>411.35500000000002</v>
      </c>
      <c r="BA15" s="79">
        <v>528596.75581740448</v>
      </c>
    </row>
    <row r="16" spans="1:57">
      <c r="A16" s="27">
        <v>2013</v>
      </c>
      <c r="B16" s="83"/>
      <c r="C16" s="83">
        <v>1058.4000000000001</v>
      </c>
      <c r="D16" s="83">
        <v>1093.9766913683773</v>
      </c>
      <c r="E16" s="84">
        <v>1093.4000000000001</v>
      </c>
      <c r="F16" s="83">
        <f t="shared" si="10"/>
        <v>1097.26076138137</v>
      </c>
      <c r="G16" s="83">
        <f t="shared" si="10"/>
        <v>1095.8426640175612</v>
      </c>
      <c r="I16" s="79">
        <v>1097260.76138137</v>
      </c>
      <c r="J16" s="78">
        <v>1095842.6640175611</v>
      </c>
      <c r="K16" s="27">
        <v>2014</v>
      </c>
      <c r="L16" s="85"/>
      <c r="M16" s="85">
        <v>-2.9</v>
      </c>
      <c r="N16" s="85">
        <v>-1.8911957054761546</v>
      </c>
      <c r="O16" s="99">
        <v>-1.7</v>
      </c>
      <c r="P16" s="85">
        <f t="shared" si="11"/>
        <v>1.9970870414557367</v>
      </c>
      <c r="Q16" s="85">
        <f t="shared" si="11"/>
        <v>0.5953063893687377</v>
      </c>
      <c r="S16" s="79">
        <v>1997.0870414557367</v>
      </c>
      <c r="T16" s="79">
        <v>595.30638936873765</v>
      </c>
      <c r="U16" s="27">
        <v>2014</v>
      </c>
      <c r="V16" s="85"/>
      <c r="W16" s="85">
        <v>10.6</v>
      </c>
      <c r="X16" s="85">
        <v>11.420159784011627</v>
      </c>
      <c r="Y16" s="100">
        <v>10.1</v>
      </c>
      <c r="Z16" s="85">
        <f t="shared" si="12"/>
        <v>10.148313514139554</v>
      </c>
      <c r="AA16" s="85">
        <f t="shared" si="12"/>
        <v>10.270227022925726</v>
      </c>
      <c r="AC16" s="79">
        <v>10148.313514139554</v>
      </c>
      <c r="AD16" s="78">
        <v>10270.227022925725</v>
      </c>
      <c r="AF16" s="79">
        <v>435918</v>
      </c>
      <c r="AG16" s="79">
        <v>429420</v>
      </c>
      <c r="AH16" s="79">
        <v>431050.46655193169</v>
      </c>
      <c r="AI16" s="79">
        <v>436660.65831644088</v>
      </c>
      <c r="AJ16" s="78">
        <v>433303.36592446268</v>
      </c>
      <c r="AL16" s="101">
        <f>(AI16-AI15)/5</f>
        <v>5071.7960447097666</v>
      </c>
      <c r="AS16" s="27">
        <v>2016</v>
      </c>
      <c r="AT16" s="85">
        <f t="shared" si="13"/>
        <v>435.91800000000001</v>
      </c>
      <c r="AU16" s="85">
        <f t="shared" si="13"/>
        <v>429.42</v>
      </c>
      <c r="AV16" s="93">
        <f t="shared" si="13"/>
        <v>431.05046655193166</v>
      </c>
      <c r="AW16" s="85">
        <f t="shared" ref="AW16:AX19" si="14">AI7</f>
        <v>436.6606583164409</v>
      </c>
      <c r="AX16" s="85">
        <f t="shared" si="14"/>
        <v>433.3033659244627</v>
      </c>
      <c r="BA16" s="79">
        <v>544060.89677005657</v>
      </c>
    </row>
    <row r="17" spans="1:50">
      <c r="A17" s="27">
        <v>2014</v>
      </c>
      <c r="B17" s="83"/>
      <c r="C17" s="83">
        <v>1066.0999999999999</v>
      </c>
      <c r="D17" s="83">
        <v>1103.4180498661601</v>
      </c>
      <c r="E17" s="84">
        <v>1101.7</v>
      </c>
      <c r="F17" s="83">
        <f t="shared" si="10"/>
        <v>1109.4061619369654</v>
      </c>
      <c r="G17" s="83">
        <f t="shared" si="10"/>
        <v>1106.7081974298555</v>
      </c>
      <c r="I17" s="79">
        <v>1109406.1619369653</v>
      </c>
      <c r="J17" s="78">
        <v>1106708.1974298556</v>
      </c>
      <c r="K17" s="27">
        <v>2015</v>
      </c>
      <c r="L17" s="85"/>
      <c r="M17" s="85">
        <v>-3.2</v>
      </c>
      <c r="N17" s="85">
        <v>-2.2778164402671894</v>
      </c>
      <c r="O17" s="99">
        <v>-2</v>
      </c>
      <c r="P17" s="85">
        <f t="shared" si="11"/>
        <v>1.9983907073674028</v>
      </c>
      <c r="Q17" s="85">
        <f t="shared" si="11"/>
        <v>0.63908519924418938</v>
      </c>
      <c r="S17" s="79">
        <v>1998.3907073674027</v>
      </c>
      <c r="T17" s="79">
        <v>639.08519924418943</v>
      </c>
      <c r="U17" s="27">
        <v>2015</v>
      </c>
      <c r="V17" s="85"/>
      <c r="W17" s="85">
        <v>10.8</v>
      </c>
      <c r="X17" s="85">
        <v>11.414676977436118</v>
      </c>
      <c r="Y17" s="100">
        <v>10.1</v>
      </c>
      <c r="Z17" s="85">
        <f t="shared" si="12"/>
        <v>10.343723384778412</v>
      </c>
      <c r="AA17" s="85">
        <f t="shared" si="12"/>
        <v>10.552946709446507</v>
      </c>
      <c r="AC17" s="79">
        <v>10343.723384778412</v>
      </c>
      <c r="AD17" s="78">
        <v>10552.946709446507</v>
      </c>
      <c r="AF17" s="79">
        <v>456748</v>
      </c>
      <c r="AG17" s="79">
        <v>448032</v>
      </c>
      <c r="AH17" s="79">
        <v>451845.32184775762</v>
      </c>
      <c r="AI17" s="79">
        <v>465998.81177245709</v>
      </c>
      <c r="AJ17" s="78">
        <v>459081.71384083794</v>
      </c>
      <c r="AL17" s="101">
        <f t="shared" ref="AL17:AL19" si="15">(AI17-AI16)/5</f>
        <v>5867.6306912032423</v>
      </c>
      <c r="AS17" s="27">
        <v>2021</v>
      </c>
      <c r="AT17" s="85">
        <f t="shared" si="13"/>
        <v>456.74799999999999</v>
      </c>
      <c r="AU17" s="85">
        <f t="shared" si="13"/>
        <v>448.03199999999998</v>
      </c>
      <c r="AV17" s="93">
        <f t="shared" si="13"/>
        <v>451.84532184775759</v>
      </c>
      <c r="AW17" s="85">
        <f t="shared" si="14"/>
        <v>465.99881177245709</v>
      </c>
      <c r="AX17" s="85">
        <f t="shared" si="14"/>
        <v>459.08171384083795</v>
      </c>
    </row>
    <row r="18" spans="1:50">
      <c r="A18" s="27">
        <v>2015</v>
      </c>
      <c r="B18" s="83"/>
      <c r="C18" s="83">
        <v>1073.7</v>
      </c>
      <c r="D18" s="83">
        <v>1112.4661715876114</v>
      </c>
      <c r="E18" s="84">
        <v>1109.8</v>
      </c>
      <c r="F18" s="83">
        <f t="shared" si="10"/>
        <v>1121.7482760291111</v>
      </c>
      <c r="G18" s="83">
        <f t="shared" si="10"/>
        <v>1117.9002293385463</v>
      </c>
      <c r="I18" s="79">
        <v>1121748.2760291111</v>
      </c>
      <c r="J18" s="78">
        <v>1117900.2293385463</v>
      </c>
      <c r="K18" s="27">
        <v>2016</v>
      </c>
      <c r="L18" s="85"/>
      <c r="M18" s="85">
        <v>-3.4</v>
      </c>
      <c r="N18" s="85">
        <v>-2.6725797346865594</v>
      </c>
      <c r="O18" s="99">
        <v>-1.7</v>
      </c>
      <c r="P18" s="85">
        <f t="shared" si="11"/>
        <v>1.9155182246818003</v>
      </c>
      <c r="Q18" s="85">
        <f t="shared" si="11"/>
        <v>0.6083346779641734</v>
      </c>
      <c r="S18" s="79">
        <v>1915.5182246818003</v>
      </c>
      <c r="T18" s="79">
        <v>608.33467796417335</v>
      </c>
      <c r="U18" s="27">
        <v>2016</v>
      </c>
      <c r="V18" s="85"/>
      <c r="W18" s="85">
        <v>11.1</v>
      </c>
      <c r="X18" s="85">
        <v>11.557180974086933</v>
      </c>
      <c r="Y18" s="100">
        <v>10.3</v>
      </c>
      <c r="Z18" s="85">
        <f t="shared" si="12"/>
        <v>10.556597175012502</v>
      </c>
      <c r="AA18" s="85">
        <f t="shared" si="12"/>
        <v>10.853952570873822</v>
      </c>
      <c r="AC18" s="79">
        <v>10556.597175012503</v>
      </c>
      <c r="AD18" s="78">
        <v>10853.952570873822</v>
      </c>
      <c r="AF18" s="78">
        <v>477080</v>
      </c>
      <c r="AG18" s="79"/>
      <c r="AH18" s="79">
        <v>475030.14733395458</v>
      </c>
      <c r="AI18" s="79">
        <v>500469.50544092531</v>
      </c>
      <c r="AJ18" s="78">
        <v>490454.03348557977</v>
      </c>
      <c r="AL18" s="101">
        <f t="shared" si="15"/>
        <v>6894.1387336936432</v>
      </c>
      <c r="AS18" s="27">
        <v>2026</v>
      </c>
      <c r="AT18" s="85">
        <f>AF9</f>
        <v>477.08</v>
      </c>
      <c r="AV18" s="93">
        <f>AH9</f>
        <v>475.03014733395457</v>
      </c>
      <c r="AW18" s="85">
        <f t="shared" si="14"/>
        <v>500.46950544092533</v>
      </c>
      <c r="AX18" s="85">
        <f t="shared" si="14"/>
        <v>490.45403348557977</v>
      </c>
    </row>
    <row r="19" spans="1:50">
      <c r="A19" s="27">
        <v>2016</v>
      </c>
      <c r="B19" s="83"/>
      <c r="C19" s="83">
        <v>1081.4000000000001</v>
      </c>
      <c r="D19" s="83">
        <v>1121.2631437480452</v>
      </c>
      <c r="E19" s="84">
        <v>1118.3</v>
      </c>
      <c r="F19" s="83">
        <f t="shared" si="10"/>
        <v>1134.2203914288054</v>
      </c>
      <c r="G19" s="83">
        <f t="shared" si="10"/>
        <v>1129.3625165873843</v>
      </c>
      <c r="I19" s="79">
        <v>1134220.3914288054</v>
      </c>
      <c r="J19" s="78">
        <v>1129362.5165873843</v>
      </c>
      <c r="K19" s="27">
        <v>2017</v>
      </c>
      <c r="L19" s="85"/>
      <c r="M19" s="85">
        <v>-3.6</v>
      </c>
      <c r="N19" s="85">
        <v>-3.1075698748684677</v>
      </c>
      <c r="O19" s="99">
        <v>-2.2000000000000002</v>
      </c>
      <c r="P19" s="85">
        <f t="shared" si="11"/>
        <v>1.8632660936770518</v>
      </c>
      <c r="Q19" s="85">
        <f t="shared" si="11"/>
        <v>0.60429661047713668</v>
      </c>
      <c r="S19" s="79">
        <v>1863.2660936770517</v>
      </c>
      <c r="T19" s="79">
        <v>604.29661047713671</v>
      </c>
      <c r="U19" s="27">
        <v>2017</v>
      </c>
      <c r="V19" s="85"/>
      <c r="W19" s="85">
        <v>11.3</v>
      </c>
      <c r="X19" s="85">
        <v>11.545920726779674</v>
      </c>
      <c r="Y19" s="100">
        <v>10.4</v>
      </c>
      <c r="Z19" s="85">
        <f t="shared" si="12"/>
        <v>10.742342179063566</v>
      </c>
      <c r="AA19" s="85">
        <f t="shared" si="12"/>
        <v>11.127223825506876</v>
      </c>
      <c r="AC19" s="79">
        <v>10742.342179063566</v>
      </c>
      <c r="AD19" s="78">
        <v>11127.223825506877</v>
      </c>
      <c r="AF19" s="102">
        <v>497255</v>
      </c>
      <c r="AG19" s="79"/>
      <c r="AH19" s="79">
        <v>497635.83091818122</v>
      </c>
      <c r="AI19" s="79">
        <v>537242.73884566664</v>
      </c>
      <c r="AJ19" s="78">
        <v>523710.46541172912</v>
      </c>
      <c r="AL19" s="101">
        <f t="shared" si="15"/>
        <v>7354.6466809482663</v>
      </c>
      <c r="AS19" s="27">
        <v>2031</v>
      </c>
      <c r="AT19" s="85">
        <f>AF10</f>
        <v>497.255</v>
      </c>
      <c r="AV19" s="93">
        <f>AH10</f>
        <v>497.63583091818123</v>
      </c>
      <c r="AW19" s="85">
        <f t="shared" si="14"/>
        <v>537.24273884566662</v>
      </c>
      <c r="AX19" s="85">
        <f t="shared" si="14"/>
        <v>523.71046541172916</v>
      </c>
    </row>
    <row r="20" spans="1:50">
      <c r="A20" s="27">
        <v>2017</v>
      </c>
      <c r="B20" s="83"/>
      <c r="C20" s="83">
        <v>1089.0999999999999</v>
      </c>
      <c r="D20" s="83">
        <v>1129.6157862331611</v>
      </c>
      <c r="E20" s="84">
        <v>1126.4000000000001</v>
      </c>
      <c r="F20" s="83">
        <f t="shared" si="10"/>
        <v>1146.8259997015462</v>
      </c>
      <c r="G20" s="83">
        <f t="shared" si="10"/>
        <v>1141.0940370233684</v>
      </c>
      <c r="I20" s="79">
        <v>1146825.999701546</v>
      </c>
      <c r="J20" s="78">
        <v>1141094.0370233683</v>
      </c>
      <c r="K20" s="27">
        <v>2018</v>
      </c>
      <c r="L20" s="85"/>
      <c r="M20" s="85">
        <v>-3.8</v>
      </c>
      <c r="N20" s="85">
        <v>-3.3738064593611483</v>
      </c>
      <c r="O20" s="99">
        <v>-2.4</v>
      </c>
      <c r="P20" s="85">
        <f t="shared" si="11"/>
        <v>1.8261815806752166</v>
      </c>
      <c r="Q20" s="85">
        <f t="shared" si="11"/>
        <v>0.60206804692423888</v>
      </c>
      <c r="S20" s="79">
        <v>1826.1815806752165</v>
      </c>
      <c r="T20" s="79">
        <v>602.06804692423884</v>
      </c>
      <c r="U20" s="27">
        <v>2018</v>
      </c>
      <c r="V20" s="85"/>
      <c r="W20" s="85">
        <v>11.5</v>
      </c>
      <c r="X20" s="85">
        <v>11.503482416831741</v>
      </c>
      <c r="Y20" s="100">
        <v>10.5</v>
      </c>
      <c r="Z20" s="85">
        <f t="shared" si="12"/>
        <v>10.90003264494039</v>
      </c>
      <c r="AA20" s="85">
        <f t="shared" si="12"/>
        <v>11.370335003944998</v>
      </c>
      <c r="AC20" s="79">
        <v>10900.032644940391</v>
      </c>
      <c r="AD20" s="78">
        <v>11370.335003944998</v>
      </c>
      <c r="AE20" s="103" t="s">
        <v>17</v>
      </c>
      <c r="AF20" s="103"/>
      <c r="AG20" s="103"/>
      <c r="AH20" s="103"/>
      <c r="AI20" s="103"/>
      <c r="AJ20" s="103"/>
      <c r="AV20" s="92"/>
    </row>
    <row r="21" spans="1:50">
      <c r="A21" s="27">
        <v>2018</v>
      </c>
      <c r="B21" s="83"/>
      <c r="C21" s="83">
        <v>1096.7</v>
      </c>
      <c r="D21" s="83">
        <v>1137.6613357413596</v>
      </c>
      <c r="E21" s="84">
        <v>1134.5</v>
      </c>
      <c r="F21" s="83">
        <f t="shared" si="10"/>
        <v>1159.5522139271616</v>
      </c>
      <c r="G21" s="83">
        <f t="shared" si="10"/>
        <v>1153.0664400742376</v>
      </c>
      <c r="I21" s="79">
        <v>1159552.2139271616</v>
      </c>
      <c r="J21" s="78">
        <v>1153066.4400742375</v>
      </c>
      <c r="K21" s="27">
        <v>2019</v>
      </c>
      <c r="L21" s="85"/>
      <c r="M21" s="85">
        <v>-4.0999999999999996</v>
      </c>
      <c r="N21" s="85">
        <v>-3.679061805129622</v>
      </c>
      <c r="O21" s="99">
        <v>-2.9</v>
      </c>
      <c r="P21" s="85">
        <f t="shared" si="11"/>
        <v>1.7948472135594347</v>
      </c>
      <c r="Q21" s="85">
        <f t="shared" si="11"/>
        <v>0.59184539568123906</v>
      </c>
      <c r="S21" s="79">
        <v>1794.8472135594347</v>
      </c>
      <c r="T21" s="79">
        <v>591.8453956812391</v>
      </c>
      <c r="U21" s="27">
        <v>2019</v>
      </c>
      <c r="V21" s="85"/>
      <c r="W21" s="85">
        <v>11.6</v>
      </c>
      <c r="X21" s="85">
        <v>11.4898199921897</v>
      </c>
      <c r="Y21" s="100">
        <v>10.6</v>
      </c>
      <c r="Z21" s="85">
        <f t="shared" si="12"/>
        <v>11.022583871389855</v>
      </c>
      <c r="AA21" s="85">
        <f t="shared" si="12"/>
        <v>11.574252601536433</v>
      </c>
      <c r="AC21" s="79">
        <v>11022.583871389856</v>
      </c>
      <c r="AD21" s="78">
        <v>11574.252601536433</v>
      </c>
      <c r="AE21" s="103" t="s">
        <v>18</v>
      </c>
      <c r="AF21" s="104">
        <f>(AF19-AF15)/20</f>
        <v>4077</v>
      </c>
      <c r="AG21" s="104"/>
      <c r="AH21" s="104">
        <f>(AH19-AH15)/20</f>
        <v>4316.7076412644583</v>
      </c>
      <c r="AI21" s="104">
        <f>(AI19-AI15)/20</f>
        <v>6297.0530376387296</v>
      </c>
      <c r="AJ21" s="104">
        <f>(AJ19-AJ15)/20</f>
        <v>5620.4393659418538</v>
      </c>
      <c r="AS21" s="81" t="s">
        <v>19</v>
      </c>
      <c r="AT21" s="85">
        <f>AT15-AT14</f>
        <v>25.20999999999998</v>
      </c>
      <c r="AU21" s="85">
        <f>AU15-$AT$14</f>
        <v>20.850000000000023</v>
      </c>
      <c r="AV21" s="93">
        <f>AV15-AT14</f>
        <v>20.79667809289208</v>
      </c>
      <c r="AW21" s="85">
        <f>AW15-$AT$14</f>
        <v>20.850000000000023</v>
      </c>
      <c r="AX21" s="85">
        <f>AX15-$AT$14</f>
        <v>20.850000000000023</v>
      </c>
    </row>
    <row r="22" spans="1:50">
      <c r="A22" s="27">
        <v>2019</v>
      </c>
      <c r="B22" s="83"/>
      <c r="C22" s="83">
        <v>1104.2</v>
      </c>
      <c r="D22" s="83">
        <v>1145.387613066601</v>
      </c>
      <c r="E22" s="84">
        <v>1142.0999999999999</v>
      </c>
      <c r="F22" s="83">
        <f t="shared" si="10"/>
        <v>1172.3696450121111</v>
      </c>
      <c r="G22" s="83">
        <f t="shared" si="10"/>
        <v>1165.2325380714551</v>
      </c>
      <c r="I22" s="79">
        <v>1172369.6450121109</v>
      </c>
      <c r="J22" s="78">
        <v>1165232.5380714552</v>
      </c>
      <c r="K22" s="27">
        <v>2020</v>
      </c>
      <c r="L22" s="85"/>
      <c r="M22" s="85">
        <v>-4.3</v>
      </c>
      <c r="N22" s="85">
        <v>-3.9571073784963691</v>
      </c>
      <c r="O22" s="99">
        <v>-3.1</v>
      </c>
      <c r="P22" s="85">
        <f t="shared" si="11"/>
        <v>1.7883366628092898</v>
      </c>
      <c r="Q22" s="85">
        <f t="shared" si="11"/>
        <v>0.59525174274399983</v>
      </c>
      <c r="S22" s="79">
        <v>1788.3366628092899</v>
      </c>
      <c r="T22" s="79">
        <v>595.25174274399978</v>
      </c>
      <c r="U22" s="27">
        <v>2020</v>
      </c>
      <c r="V22" s="85"/>
      <c r="W22" s="85">
        <v>11.7</v>
      </c>
      <c r="X22" s="85">
        <v>11.505890351098756</v>
      </c>
      <c r="Y22" s="100">
        <v>10.6</v>
      </c>
      <c r="Z22" s="85">
        <f t="shared" si="12"/>
        <v>11.122291348198736</v>
      </c>
      <c r="AA22" s="85">
        <f t="shared" si="12"/>
        <v>11.749240474557158</v>
      </c>
      <c r="AC22" s="79">
        <v>11122.291348198736</v>
      </c>
      <c r="AD22" s="78">
        <v>11749.240474557158</v>
      </c>
      <c r="AI22" s="79"/>
      <c r="AS22" s="81" t="s">
        <v>18</v>
      </c>
      <c r="AT22" s="85">
        <f>AT19-AT15</f>
        <v>81.54000000000002</v>
      </c>
      <c r="AV22" s="93">
        <f>AV19-AV15</f>
        <v>86.334152825289152</v>
      </c>
      <c r="AW22" s="85">
        <f>AW19-AW15</f>
        <v>125.8877388456666</v>
      </c>
      <c r="AX22" s="85">
        <f>AX19-AX15</f>
        <v>112.35546541172914</v>
      </c>
    </row>
    <row r="23" spans="1:50">
      <c r="A23" s="27">
        <v>2020</v>
      </c>
      <c r="B23" s="83"/>
      <c r="C23" s="83">
        <v>1111.5</v>
      </c>
      <c r="D23" s="83">
        <v>1152.8539146961298</v>
      </c>
      <c r="E23" s="84">
        <v>1149.5999999999999</v>
      </c>
      <c r="F23" s="83">
        <f t="shared" si="10"/>
        <v>1185.280273023119</v>
      </c>
      <c r="G23" s="83">
        <f t="shared" si="10"/>
        <v>1177.5770302887563</v>
      </c>
      <c r="I23" s="79">
        <v>1185280.273023119</v>
      </c>
      <c r="J23" s="78">
        <v>1177577.0302887564</v>
      </c>
      <c r="K23" s="27">
        <v>2021</v>
      </c>
      <c r="L23" s="85"/>
      <c r="M23" s="85">
        <v>-4.5</v>
      </c>
      <c r="N23" s="85">
        <v>-4.1800879961798341</v>
      </c>
      <c r="O23" s="99">
        <v>-3.3</v>
      </c>
      <c r="P23" s="85">
        <f t="shared" si="11"/>
        <v>1.7983585209280417</v>
      </c>
      <c r="Q23" s="85">
        <f t="shared" si="11"/>
        <v>0.6058433600212948</v>
      </c>
      <c r="S23" s="79">
        <v>1798.3585209280418</v>
      </c>
      <c r="T23" s="79">
        <v>605.84336002129476</v>
      </c>
      <c r="U23" s="27">
        <v>2021</v>
      </c>
      <c r="V23" s="85"/>
      <c r="W23" s="85">
        <v>11.8</v>
      </c>
      <c r="X23" s="85">
        <v>11.521305157168575</v>
      </c>
      <c r="Y23" s="100">
        <v>10.6</v>
      </c>
      <c r="Z23" s="85">
        <f t="shared" si="12"/>
        <v>11.221265218543151</v>
      </c>
      <c r="AA23" s="85">
        <f t="shared" si="12"/>
        <v>11.915515864467896</v>
      </c>
      <c r="AC23" s="79">
        <v>11221.265218543151</v>
      </c>
      <c r="AD23" s="78">
        <v>11915.515864467896</v>
      </c>
      <c r="AS23" s="81" t="s">
        <v>90</v>
      </c>
      <c r="AT23" s="105">
        <f>AT22*50</f>
        <v>4077.0000000000009</v>
      </c>
      <c r="AU23" s="105"/>
      <c r="AV23" s="106">
        <f t="shared" ref="AV23:AX23" si="16">AV22*50</f>
        <v>4316.7076412644574</v>
      </c>
      <c r="AW23" s="105">
        <f t="shared" si="16"/>
        <v>6294.3869422833304</v>
      </c>
      <c r="AX23" s="105">
        <f t="shared" si="16"/>
        <v>5617.7732705864573</v>
      </c>
    </row>
    <row r="24" spans="1:50">
      <c r="A24" s="27">
        <v>2021</v>
      </c>
      <c r="B24" s="83"/>
      <c r="C24" s="83">
        <v>1118.8</v>
      </c>
      <c r="D24" s="83">
        <v>1160.1139857974556</v>
      </c>
      <c r="E24" s="84">
        <v>1156.8</v>
      </c>
      <c r="F24" s="83">
        <f t="shared" si="10"/>
        <v>1198.2998967625902</v>
      </c>
      <c r="G24" s="83">
        <f t="shared" si="10"/>
        <v>1190.0983895132456</v>
      </c>
      <c r="I24" s="79">
        <v>1198299.8967625902</v>
      </c>
      <c r="J24" s="78">
        <v>1190098.3895132456</v>
      </c>
      <c r="K24" s="27">
        <v>2022</v>
      </c>
      <c r="L24" s="85"/>
      <c r="M24" s="85">
        <v>-4.5</v>
      </c>
      <c r="N24" s="85"/>
      <c r="O24" s="99">
        <v>-3.3</v>
      </c>
      <c r="P24" s="85">
        <f t="shared" si="11"/>
        <v>1.7770054559171395</v>
      </c>
      <c r="Q24" s="85">
        <f t="shared" si="11"/>
        <v>0.59124604498609101</v>
      </c>
      <c r="S24" s="79">
        <v>1777.0054559171394</v>
      </c>
      <c r="T24" s="79">
        <v>591.24604498609096</v>
      </c>
      <c r="U24" s="27">
        <v>2022</v>
      </c>
      <c r="V24" s="85"/>
      <c r="W24" s="85">
        <v>11.8</v>
      </c>
      <c r="X24" s="85"/>
      <c r="Y24" s="100">
        <v>10.6</v>
      </c>
      <c r="Z24" s="85">
        <f t="shared" si="12"/>
        <v>11.329570148425947</v>
      </c>
      <c r="AA24" s="85">
        <f t="shared" si="12"/>
        <v>12.081482772185325</v>
      </c>
      <c r="AC24" s="79">
        <v>11329.570148425948</v>
      </c>
      <c r="AD24" s="78">
        <v>12081.482772185325</v>
      </c>
      <c r="AV24" s="92"/>
    </row>
    <row r="25" spans="1:50">
      <c r="A25" s="27">
        <v>2022</v>
      </c>
      <c r="B25" s="83"/>
      <c r="C25" s="83">
        <v>1126</v>
      </c>
      <c r="D25" s="83"/>
      <c r="E25" s="84">
        <v>1164.0999999999999</v>
      </c>
      <c r="F25" s="83">
        <f t="shared" si="10"/>
        <v>1211.4064723669333</v>
      </c>
      <c r="G25" s="83">
        <f t="shared" si="10"/>
        <v>1202.771118330417</v>
      </c>
      <c r="I25" s="79">
        <v>1211406.4723669332</v>
      </c>
      <c r="J25" s="78">
        <v>1202771.118330417</v>
      </c>
      <c r="K25" s="27">
        <v>2023</v>
      </c>
      <c r="L25" s="85"/>
      <c r="M25" s="85">
        <v>-4.4000000000000004</v>
      </c>
      <c r="N25" s="85"/>
      <c r="O25" s="99">
        <v>-3.2</v>
      </c>
      <c r="P25" s="85">
        <f t="shared" si="11"/>
        <v>1.7919521331748729</v>
      </c>
      <c r="Q25" s="85">
        <f t="shared" si="11"/>
        <v>0.61026623519882828</v>
      </c>
      <c r="S25" s="79">
        <v>1791.9521331748729</v>
      </c>
      <c r="T25" s="79">
        <v>610.26623519882833</v>
      </c>
      <c r="U25" s="27">
        <v>2023</v>
      </c>
      <c r="V25" s="85"/>
      <c r="W25" s="85">
        <v>11.8</v>
      </c>
      <c r="X25" s="85"/>
      <c r="Y25" s="100">
        <v>10.6</v>
      </c>
      <c r="Z25" s="85">
        <f t="shared" si="12"/>
        <v>11.427252064387659</v>
      </c>
      <c r="AA25" s="85">
        <f t="shared" si="12"/>
        <v>12.225380413777424</v>
      </c>
      <c r="AC25" s="79">
        <v>11427.25206438766</v>
      </c>
      <c r="AD25" s="78">
        <v>12225.380413777424</v>
      </c>
      <c r="AS25" s="107" t="s">
        <v>4</v>
      </c>
      <c r="AV25" s="92"/>
    </row>
    <row r="26" spans="1:50">
      <c r="A26" s="27">
        <v>2023</v>
      </c>
      <c r="B26" s="83"/>
      <c r="C26" s="83">
        <v>1133.3</v>
      </c>
      <c r="D26" s="83"/>
      <c r="E26" s="84">
        <v>1171.4000000000001</v>
      </c>
      <c r="F26" s="83">
        <f t="shared" si="10"/>
        <v>1224.6256765644957</v>
      </c>
      <c r="G26" s="83">
        <f t="shared" si="10"/>
        <v>1215.6067649793931</v>
      </c>
      <c r="I26" s="79">
        <v>1224625.6765644958</v>
      </c>
      <c r="J26" s="78">
        <v>1215606.7649793932</v>
      </c>
      <c r="K26" s="27">
        <v>2024</v>
      </c>
      <c r="L26" s="85"/>
      <c r="M26" s="85">
        <v>-4.5</v>
      </c>
      <c r="N26" s="85"/>
      <c r="O26" s="99">
        <v>-3.2</v>
      </c>
      <c r="P26" s="85">
        <f t="shared" si="11"/>
        <v>1.825881733691971</v>
      </c>
      <c r="Q26" s="85">
        <f t="shared" si="11"/>
        <v>0.63896582314092576</v>
      </c>
      <c r="S26" s="79">
        <v>1825.881733691971</v>
      </c>
      <c r="T26" s="79">
        <v>638.96582314092575</v>
      </c>
      <c r="U26" s="27">
        <v>2024</v>
      </c>
      <c r="V26" s="85"/>
      <c r="W26" s="85">
        <v>11.8</v>
      </c>
      <c r="X26" s="85"/>
      <c r="Y26" s="100">
        <v>10.6</v>
      </c>
      <c r="Z26" s="85">
        <f t="shared" si="12"/>
        <v>11.526252328529303</v>
      </c>
      <c r="AA26" s="85">
        <f t="shared" si="12"/>
        <v>12.357786073041847</v>
      </c>
      <c r="AC26" s="79">
        <v>11526.252328529303</v>
      </c>
      <c r="AD26" s="78">
        <v>12357.786073041847</v>
      </c>
      <c r="AS26" s="27">
        <v>2001</v>
      </c>
      <c r="AT26" s="91">
        <f>AM4</f>
        <v>2.4791769631630838</v>
      </c>
      <c r="AV26" s="92"/>
    </row>
    <row r="27" spans="1:50">
      <c r="A27" s="27">
        <v>2024</v>
      </c>
      <c r="B27" s="83"/>
      <c r="C27" s="83">
        <v>1140.5999999999999</v>
      </c>
      <c r="D27" s="83"/>
      <c r="E27" s="84">
        <v>1178.7</v>
      </c>
      <c r="F27" s="83">
        <f t="shared" si="10"/>
        <v>1237.977810626717</v>
      </c>
      <c r="G27" s="83">
        <f t="shared" si="10"/>
        <v>1228.6035168755759</v>
      </c>
      <c r="I27" s="79">
        <v>1237977.8106267171</v>
      </c>
      <c r="J27" s="78">
        <v>1228603.516875576</v>
      </c>
      <c r="K27" s="27">
        <v>2025</v>
      </c>
      <c r="L27" s="85"/>
      <c r="M27" s="85">
        <v>-4.5</v>
      </c>
      <c r="N27" s="85"/>
      <c r="O27" s="99">
        <v>-3.1</v>
      </c>
      <c r="P27" s="85">
        <f t="shared" si="11"/>
        <v>1.8411897070624836</v>
      </c>
      <c r="Q27" s="85">
        <f t="shared" si="11"/>
        <v>0.65838698531671258</v>
      </c>
      <c r="S27" s="79">
        <v>1841.1897070624836</v>
      </c>
      <c r="T27" s="79">
        <v>658.38698531671253</v>
      </c>
      <c r="U27" s="27">
        <v>2025</v>
      </c>
      <c r="V27" s="85"/>
      <c r="W27" s="85">
        <v>11.8</v>
      </c>
      <c r="X27" s="85"/>
      <c r="Y27" s="100">
        <v>10.6</v>
      </c>
      <c r="Z27" s="85">
        <f t="shared" si="12"/>
        <v>11.620495895101879</v>
      </c>
      <c r="AA27" s="85">
        <f t="shared" si="12"/>
        <v>12.472483914781755</v>
      </c>
      <c r="AC27" s="79">
        <v>11620.495895101878</v>
      </c>
      <c r="AD27" s="78">
        <v>12472.483914781755</v>
      </c>
      <c r="AS27" s="27">
        <v>2011</v>
      </c>
      <c r="AT27" s="91">
        <f>AM6</f>
        <v>2.4684050371047475</v>
      </c>
      <c r="AU27" s="91">
        <f>AN6</f>
        <v>2.5596771644929563</v>
      </c>
      <c r="AV27" s="108">
        <f>AO6</f>
        <v>2.5600142620448079</v>
      </c>
      <c r="AW27" s="91">
        <f>AP6</f>
        <v>2.5600142620448079</v>
      </c>
      <c r="AX27" s="91">
        <f>AQ6</f>
        <v>2.5600142620448079</v>
      </c>
    </row>
    <row r="28" spans="1:50">
      <c r="A28" s="27">
        <v>2025</v>
      </c>
      <c r="B28" s="83"/>
      <c r="C28" s="83">
        <v>1147.8</v>
      </c>
      <c r="D28" s="83"/>
      <c r="E28" s="84">
        <v>1186.0999999999999</v>
      </c>
      <c r="F28" s="83">
        <f t="shared" si="10"/>
        <v>1251.4394962288814</v>
      </c>
      <c r="G28" s="83">
        <f t="shared" si="10"/>
        <v>1241.7343877756743</v>
      </c>
      <c r="I28" s="79">
        <v>1251439.4962288814</v>
      </c>
      <c r="J28" s="78">
        <v>1241734.3877756745</v>
      </c>
      <c r="K28" s="27">
        <v>2026</v>
      </c>
      <c r="L28" s="85"/>
      <c r="M28" s="85">
        <v>-4.5</v>
      </c>
      <c r="N28" s="85"/>
      <c r="O28" s="99">
        <v>-3.1</v>
      </c>
      <c r="P28" s="85">
        <f t="shared" si="11"/>
        <v>1.8395994703913929</v>
      </c>
      <c r="Q28" s="85">
        <f t="shared" si="11"/>
        <v>0.66692316192316048</v>
      </c>
      <c r="S28" s="79">
        <v>1839.599470391393</v>
      </c>
      <c r="T28" s="79">
        <v>666.92316192316048</v>
      </c>
      <c r="U28" s="27">
        <v>2026</v>
      </c>
      <c r="V28" s="85"/>
      <c r="W28" s="85">
        <v>11.8</v>
      </c>
      <c r="X28" s="85"/>
      <c r="Y28" s="100">
        <v>10.5</v>
      </c>
      <c r="Z28" s="85">
        <f t="shared" si="12"/>
        <v>11.71044354842744</v>
      </c>
      <c r="AA28" s="85">
        <f t="shared" si="12"/>
        <v>12.570616379358132</v>
      </c>
      <c r="AC28" s="79">
        <v>11710.44354842744</v>
      </c>
      <c r="AD28" s="78">
        <v>12570.616379358133</v>
      </c>
      <c r="AS28" s="27">
        <v>2016</v>
      </c>
      <c r="AT28" s="91">
        <f>AM7</f>
        <v>2.4421336122848794</v>
      </c>
      <c r="AU28" s="91">
        <f>AN7</f>
        <v>2.5609286945181875</v>
      </c>
      <c r="AV28" s="108">
        <f t="shared" ref="AV28:AV31" si="17">AO7</f>
        <v>2.5445518637869018</v>
      </c>
      <c r="AW28" s="91">
        <f t="shared" ref="AW28:AX31" si="18">AP7</f>
        <v>2.5482126581332025</v>
      </c>
      <c r="AX28" s="91">
        <f t="shared" si="18"/>
        <v>2.5572033295674492</v>
      </c>
    </row>
    <row r="29" spans="1:50">
      <c r="A29" s="27">
        <v>2026</v>
      </c>
      <c r="B29" s="83"/>
      <c r="C29" s="83">
        <v>1155.0999999999999</v>
      </c>
      <c r="D29" s="83"/>
      <c r="E29" s="84">
        <v>1193.4000000000001</v>
      </c>
      <c r="F29" s="83">
        <f t="shared" si="10"/>
        <v>1264.9895392477003</v>
      </c>
      <c r="G29" s="83">
        <f t="shared" si="10"/>
        <v>1254.9719273169558</v>
      </c>
      <c r="I29" s="79">
        <v>1264989.5392477002</v>
      </c>
      <c r="J29" s="78">
        <v>1254971.9273169558</v>
      </c>
      <c r="K29" s="27">
        <v>2027</v>
      </c>
      <c r="L29" s="85"/>
      <c r="M29" s="85">
        <v>-4.4000000000000004</v>
      </c>
      <c r="N29" s="85"/>
      <c r="O29" s="99">
        <v>-3.1</v>
      </c>
      <c r="P29" s="85">
        <f t="shared" si="11"/>
        <v>1.8146852610610904</v>
      </c>
      <c r="Q29" s="85">
        <f t="shared" si="11"/>
        <v>0.65588914405048759</v>
      </c>
      <c r="S29" s="79">
        <v>1814.6852610610904</v>
      </c>
      <c r="T29" s="79">
        <v>655.88914405048763</v>
      </c>
      <c r="U29" s="27">
        <v>2027</v>
      </c>
      <c r="V29" s="85"/>
      <c r="W29" s="85">
        <v>11.7</v>
      </c>
      <c r="X29" s="85"/>
      <c r="Y29" s="100">
        <v>10.5</v>
      </c>
      <c r="Z29" s="85">
        <f t="shared" si="12"/>
        <v>11.799467997181786</v>
      </c>
      <c r="AA29" s="85">
        <f t="shared" si="12"/>
        <v>12.657074569679265</v>
      </c>
      <c r="AC29" s="79">
        <v>11799.467997181786</v>
      </c>
      <c r="AD29" s="78">
        <v>12657.074569679266</v>
      </c>
      <c r="AS29" s="27">
        <v>2021</v>
      </c>
      <c r="AT29" s="91">
        <f>AM8</f>
        <v>2.412271099161901</v>
      </c>
      <c r="AU29" s="91">
        <f>AN8</f>
        <v>2.5405506749517892</v>
      </c>
      <c r="AV29" s="108">
        <f t="shared" si="17"/>
        <v>2.5120679621748594</v>
      </c>
      <c r="AW29" s="91">
        <f t="shared" si="18"/>
        <v>2.5246502481091513</v>
      </c>
      <c r="AX29" s="91">
        <f t="shared" si="18"/>
        <v>2.545758947200746</v>
      </c>
    </row>
    <row r="30" spans="1:50">
      <c r="A30" s="27">
        <v>2027</v>
      </c>
      <c r="B30" s="83"/>
      <c r="C30" s="83">
        <v>1162.3</v>
      </c>
      <c r="D30" s="83"/>
      <c r="E30" s="84">
        <v>1200.8</v>
      </c>
      <c r="F30" s="83">
        <f t="shared" si="10"/>
        <v>1278.6036925059432</v>
      </c>
      <c r="G30" s="83">
        <f t="shared" si="10"/>
        <v>1268.2848910306855</v>
      </c>
      <c r="I30" s="79">
        <v>1278603.6925059431</v>
      </c>
      <c r="J30" s="78">
        <v>1268284.8910306855</v>
      </c>
      <c r="K30" s="27">
        <v>2028</v>
      </c>
      <c r="L30" s="85"/>
      <c r="M30" s="85">
        <v>-4.5</v>
      </c>
      <c r="N30" s="85"/>
      <c r="O30" s="99">
        <v>-3.2</v>
      </c>
      <c r="P30" s="85">
        <f t="shared" si="11"/>
        <v>1.7763857483450411</v>
      </c>
      <c r="Q30" s="85">
        <f t="shared" si="11"/>
        <v>0.62949496179085873</v>
      </c>
      <c r="S30" s="79">
        <v>1776.3857483450411</v>
      </c>
      <c r="T30" s="79">
        <v>629.49496179085872</v>
      </c>
      <c r="U30" s="27">
        <v>2028</v>
      </c>
      <c r="V30" s="85"/>
      <c r="W30" s="85">
        <v>11.7</v>
      </c>
      <c r="X30" s="85"/>
      <c r="Y30" s="100">
        <v>10.4</v>
      </c>
      <c r="Z30" s="85">
        <f t="shared" si="12"/>
        <v>11.889265812832527</v>
      </c>
      <c r="AA30" s="85">
        <f t="shared" si="12"/>
        <v>12.735174577422788</v>
      </c>
      <c r="AC30" s="79">
        <v>11889.265812832527</v>
      </c>
      <c r="AD30" s="78">
        <v>12735.174577422787</v>
      </c>
      <c r="AS30" s="27">
        <v>2026</v>
      </c>
      <c r="AT30" s="91">
        <f>AM9</f>
        <v>2.3847698499203487</v>
      </c>
      <c r="AV30" s="108">
        <f t="shared" si="17"/>
        <v>2.4714061557409028</v>
      </c>
      <c r="AW30" s="91">
        <f t="shared" si="18"/>
        <v>2.4887722973447102</v>
      </c>
      <c r="AX30" s="91">
        <f t="shared" si="18"/>
        <v>2.5205039118145853</v>
      </c>
    </row>
    <row r="31" spans="1:50">
      <c r="A31" s="27">
        <v>2028</v>
      </c>
      <c r="B31" s="83"/>
      <c r="C31" s="83">
        <v>1169.5</v>
      </c>
      <c r="D31" s="83"/>
      <c r="E31" s="84">
        <v>1207.9000000000001</v>
      </c>
      <c r="F31" s="83">
        <f t="shared" si="10"/>
        <v>1292.2693440671208</v>
      </c>
      <c r="G31" s="83">
        <f t="shared" si="10"/>
        <v>1281.6495605698992</v>
      </c>
      <c r="I31" s="79">
        <v>1292269.3440671207</v>
      </c>
      <c r="J31" s="78">
        <v>1281649.5605698992</v>
      </c>
      <c r="K31" s="27">
        <v>2029</v>
      </c>
      <c r="L31" s="85"/>
      <c r="M31" s="85">
        <v>-4.7</v>
      </c>
      <c r="N31" s="85"/>
      <c r="O31" s="99">
        <v>-3.2</v>
      </c>
      <c r="P31" s="85">
        <f t="shared" si="11"/>
        <v>1.7879084048939549</v>
      </c>
      <c r="Q31" s="85">
        <f t="shared" si="11"/>
        <v>0.64217291282481526</v>
      </c>
      <c r="S31" s="79">
        <v>1787.9084048939549</v>
      </c>
      <c r="T31" s="79">
        <v>642.17291282481528</v>
      </c>
      <c r="U31" s="27">
        <v>2029</v>
      </c>
      <c r="V31" s="85"/>
      <c r="W31" s="85">
        <v>11.7</v>
      </c>
      <c r="X31" s="85"/>
      <c r="Y31" s="100">
        <v>10.4</v>
      </c>
      <c r="Z31" s="85">
        <f t="shared" si="12"/>
        <v>11.979392411162131</v>
      </c>
      <c r="AA31" s="85">
        <f t="shared" si="12"/>
        <v>12.806794851750219</v>
      </c>
      <c r="AC31" s="79">
        <v>11979.392411162131</v>
      </c>
      <c r="AD31" s="78">
        <v>12806.794851750219</v>
      </c>
      <c r="AS31" s="27">
        <v>2031</v>
      </c>
      <c r="AT31" s="91">
        <f>AM10</f>
        <v>2.357144724537712</v>
      </c>
      <c r="AV31" s="108">
        <f t="shared" si="17"/>
        <v>2.4291148744889233</v>
      </c>
      <c r="AW31" s="91">
        <f t="shared" si="18"/>
        <v>2.4446283518749765</v>
      </c>
      <c r="AX31" s="91">
        <f t="shared" si="18"/>
        <v>2.4874127708895166</v>
      </c>
    </row>
    <row r="32" spans="1:50">
      <c r="A32" s="27">
        <v>2029</v>
      </c>
      <c r="B32" s="83"/>
      <c r="C32" s="83">
        <v>1176.4000000000001</v>
      </c>
      <c r="D32" s="83"/>
      <c r="E32" s="84">
        <v>1215.0999999999999</v>
      </c>
      <c r="F32" s="83">
        <f t="shared" si="10"/>
        <v>1306.0366448831767</v>
      </c>
      <c r="G32" s="83">
        <f t="shared" si="10"/>
        <v>1295.0985283344742</v>
      </c>
      <c r="I32" s="79">
        <v>1306036.6448831768</v>
      </c>
      <c r="J32" s="78">
        <v>1295098.5283344742</v>
      </c>
      <c r="K32" s="27">
        <v>2030</v>
      </c>
      <c r="L32" s="85"/>
      <c r="M32" s="85">
        <v>-4.9000000000000004</v>
      </c>
      <c r="N32" s="85"/>
      <c r="O32" s="99">
        <v>-3.2</v>
      </c>
      <c r="P32" s="85">
        <f t="shared" si="11"/>
        <v>1.8905089563824939</v>
      </c>
      <c r="Q32" s="85">
        <f t="shared" si="11"/>
        <v>0.76199489542098486</v>
      </c>
      <c r="S32" s="79">
        <v>1890.508956382494</v>
      </c>
      <c r="T32" s="79">
        <v>761.9948954209849</v>
      </c>
      <c r="U32" s="27">
        <v>2030</v>
      </c>
      <c r="V32" s="85"/>
      <c r="W32" s="85">
        <v>11.7</v>
      </c>
      <c r="X32" s="85"/>
      <c r="Y32" s="100">
        <v>10.4</v>
      </c>
      <c r="Z32" s="85">
        <f t="shared" si="12"/>
        <v>11.962020420728505</v>
      </c>
      <c r="AA32" s="85">
        <f t="shared" si="12"/>
        <v>12.768497541573813</v>
      </c>
      <c r="AC32" s="79">
        <v>11962.020420728506</v>
      </c>
      <c r="AD32" s="78">
        <v>12768.497541573814</v>
      </c>
    </row>
    <row r="33" spans="1:36">
      <c r="A33" s="27">
        <v>2030</v>
      </c>
      <c r="B33" s="83"/>
      <c r="C33" s="83">
        <v>1183.2</v>
      </c>
      <c r="D33" s="83"/>
      <c r="E33" s="84">
        <v>1222.2</v>
      </c>
      <c r="F33" s="83">
        <f t="shared" si="10"/>
        <v>1319.8891742602877</v>
      </c>
      <c r="G33" s="83">
        <f t="shared" si="10"/>
        <v>1308.629020771469</v>
      </c>
      <c r="I33" s="79">
        <v>1319889.1742602878</v>
      </c>
      <c r="J33" s="78">
        <v>1308629.020771469</v>
      </c>
      <c r="K33" s="27">
        <v>2031</v>
      </c>
      <c r="L33" s="85"/>
      <c r="M33" s="85">
        <v>-5.0999999999999996</v>
      </c>
      <c r="N33" s="85"/>
      <c r="O33" s="99">
        <v>-3.3</v>
      </c>
      <c r="P33" s="85">
        <f t="shared" si="11"/>
        <v>1.9392956098959866</v>
      </c>
      <c r="Q33" s="85">
        <f t="shared" si="11"/>
        <v>0.83737593185785042</v>
      </c>
      <c r="S33" s="79">
        <v>1939.2956098959867</v>
      </c>
      <c r="T33" s="79">
        <v>837.37593185785045</v>
      </c>
      <c r="U33" s="27">
        <v>2031</v>
      </c>
      <c r="V33" s="85"/>
      <c r="W33" s="85">
        <v>11.8</v>
      </c>
      <c r="X33" s="85"/>
      <c r="Y33" s="100">
        <v>10.4</v>
      </c>
      <c r="Z33" s="85">
        <f t="shared" si="12"/>
        <v>11.9580280636012</v>
      </c>
      <c r="AA33" s="85">
        <f t="shared" si="12"/>
        <v>12.743631800616861</v>
      </c>
      <c r="AC33" s="79">
        <v>11958.028063601199</v>
      </c>
      <c r="AD33" s="78">
        <v>12743.63180061686</v>
      </c>
    </row>
    <row r="34" spans="1:36">
      <c r="A34" s="27">
        <v>2031</v>
      </c>
      <c r="B34" s="83"/>
      <c r="C34" s="83">
        <v>1189.9000000000001</v>
      </c>
      <c r="D34" s="83"/>
      <c r="E34" s="84">
        <v>1229.2</v>
      </c>
      <c r="F34" s="83">
        <f t="shared" si="10"/>
        <v>1333.7864979337849</v>
      </c>
      <c r="G34" s="83">
        <f t="shared" si="10"/>
        <v>1322.2100285039437</v>
      </c>
      <c r="I34" s="79">
        <v>1333786.497933785</v>
      </c>
      <c r="J34" s="78">
        <v>1322210.0285039437</v>
      </c>
    </row>
    <row r="37" spans="1:36">
      <c r="T37" s="79"/>
    </row>
    <row r="38" spans="1:36">
      <c r="J38" s="79"/>
    </row>
    <row r="40" spans="1:36">
      <c r="AE40" s="100" t="s">
        <v>22</v>
      </c>
      <c r="AF40" s="100"/>
      <c r="AG40" s="100"/>
      <c r="AH40" s="100"/>
      <c r="AI40" s="100"/>
      <c r="AJ40" s="100"/>
    </row>
    <row r="41" spans="1:36">
      <c r="AE41" s="100" t="s">
        <v>18</v>
      </c>
      <c r="AF41" s="86">
        <f>AF10-AF6</f>
        <v>81.54000000000002</v>
      </c>
      <c r="AG41" s="86"/>
      <c r="AH41" s="86">
        <f t="shared" ref="AH41:AJ41" si="19">AH10-AH6</f>
        <v>86.334152825289152</v>
      </c>
      <c r="AI41" s="86">
        <f t="shared" si="19"/>
        <v>125.8877388456666</v>
      </c>
      <c r="AJ41" s="86">
        <f t="shared" si="19"/>
        <v>112.35546541172914</v>
      </c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8"/>
  <sheetViews>
    <sheetView zoomScale="80" zoomScaleNormal="80" zoomScalePageLayoutView="80" workbookViewId="0">
      <selection activeCell="J42" sqref="A1:XFD1048576"/>
    </sheetView>
  </sheetViews>
  <sheetFormatPr baseColWidth="10" defaultColWidth="8.83203125" defaultRowHeight="14" x14ac:dyDescent="0"/>
  <cols>
    <col min="46" max="47" width="9.5" bestFit="1" customWidth="1"/>
    <col min="48" max="49" width="9.5" customWidth="1"/>
    <col min="52" max="52" width="8.83203125" style="70"/>
    <col min="53" max="54" width="10" style="70" bestFit="1" customWidth="1"/>
    <col min="55" max="55" width="15" style="70" bestFit="1" customWidth="1"/>
    <col min="56" max="56" width="8.83203125" style="70"/>
  </cols>
  <sheetData>
    <row r="1" spans="1:56">
      <c r="A1" s="1" t="s">
        <v>0</v>
      </c>
      <c r="K1" s="1" t="s">
        <v>1</v>
      </c>
      <c r="S1" s="2"/>
      <c r="U1" s="1" t="s">
        <v>2</v>
      </c>
      <c r="AE1" s="1" t="s">
        <v>3</v>
      </c>
      <c r="AL1" s="1" t="s">
        <v>4</v>
      </c>
      <c r="AZ1" s="69" t="s">
        <v>23</v>
      </c>
    </row>
    <row r="2" spans="1:56">
      <c r="A2" s="1"/>
      <c r="K2" s="1"/>
      <c r="S2" s="2"/>
    </row>
    <row r="3" spans="1:56">
      <c r="A3" s="1"/>
      <c r="B3" s="1" t="s">
        <v>5</v>
      </c>
      <c r="C3" s="1" t="s">
        <v>6</v>
      </c>
      <c r="D3" s="1" t="s">
        <v>7</v>
      </c>
      <c r="E3" s="63" t="s">
        <v>88</v>
      </c>
      <c r="F3" s="1" t="s">
        <v>8</v>
      </c>
      <c r="G3" s="1" t="s">
        <v>24</v>
      </c>
      <c r="K3" s="1"/>
      <c r="L3" s="1" t="s">
        <v>5</v>
      </c>
      <c r="M3" s="1" t="s">
        <v>6</v>
      </c>
      <c r="N3" s="1" t="s">
        <v>7</v>
      </c>
      <c r="O3" s="63" t="s">
        <v>88</v>
      </c>
      <c r="P3" s="1" t="s">
        <v>8</v>
      </c>
      <c r="Q3" s="1" t="s">
        <v>24</v>
      </c>
      <c r="S3" s="2"/>
      <c r="U3" s="1"/>
      <c r="V3" s="1" t="s">
        <v>5</v>
      </c>
      <c r="W3" s="1" t="s">
        <v>6</v>
      </c>
      <c r="X3" s="1" t="s">
        <v>7</v>
      </c>
      <c r="Y3" s="63" t="s">
        <v>88</v>
      </c>
      <c r="Z3" s="1" t="s">
        <v>8</v>
      </c>
      <c r="AA3" s="1" t="s">
        <v>24</v>
      </c>
      <c r="AE3" s="1"/>
      <c r="AF3" s="1" t="s">
        <v>10</v>
      </c>
      <c r="AG3" s="1" t="s">
        <v>11</v>
      </c>
      <c r="AH3" s="63" t="s">
        <v>91</v>
      </c>
      <c r="AI3" s="1" t="s">
        <v>8</v>
      </c>
      <c r="AJ3" s="1" t="s">
        <v>24</v>
      </c>
      <c r="AL3" s="1"/>
      <c r="AM3" s="1" t="s">
        <v>10</v>
      </c>
      <c r="AN3" s="1" t="s">
        <v>11</v>
      </c>
      <c r="AO3" s="63" t="s">
        <v>91</v>
      </c>
      <c r="AP3" s="1" t="s">
        <v>8</v>
      </c>
      <c r="AQ3" s="1" t="s">
        <v>24</v>
      </c>
      <c r="AT3" s="4" t="s">
        <v>12</v>
      </c>
      <c r="AU3" s="4" t="s">
        <v>12</v>
      </c>
      <c r="AV3" s="22" t="s">
        <v>92</v>
      </c>
      <c r="AW3" s="4" t="s">
        <v>9</v>
      </c>
      <c r="AX3" s="4" t="s">
        <v>19</v>
      </c>
    </row>
    <row r="4" spans="1:56">
      <c r="A4" s="1">
        <v>2001</v>
      </c>
      <c r="B4" s="5">
        <f>Bromsgrove!B4+Cannock!B4+'East Staffs'!B4+Lichfield!B4+Redditch!B4+Solihull!B4+Tamworth!B4+'Wyre Forest'!B4</f>
        <v>827.11399999999992</v>
      </c>
      <c r="C4" s="5"/>
      <c r="D4" s="5"/>
      <c r="E4" s="64"/>
      <c r="F4" s="5"/>
      <c r="K4" s="1">
        <v>2002</v>
      </c>
      <c r="L4" s="5">
        <f>Bromsgrove!L4+Cannock!L4+'East Staffs'!L4+Lichfield!L4+Redditch!L4+Solihull!L4+Tamworth!L4+'Wyre Forest'!L4</f>
        <v>2.887</v>
      </c>
      <c r="M4" s="5"/>
      <c r="N4" s="5"/>
      <c r="O4" s="64"/>
      <c r="P4" s="5"/>
      <c r="S4" s="2"/>
      <c r="U4" s="1">
        <v>2002</v>
      </c>
      <c r="V4" s="5">
        <f>Bromsgrove!V4+Cannock!V4+'East Staffs'!V4+Lichfield!V4+Redditch!V4+Solihull!V4+Tamworth!V4+'Wyre Forest'!V4</f>
        <v>0.6319999999999999</v>
      </c>
      <c r="W4" s="5"/>
      <c r="X4" s="5"/>
      <c r="Y4" s="64"/>
      <c r="Z4" s="5"/>
      <c r="AE4" s="1">
        <v>2001</v>
      </c>
      <c r="AF4" s="5">
        <f>Bromsgrove!AF4+Cannock!AF4+'East Staffs'!AF4+Lichfield!AF4+Redditch!AF4+Solihull!AF4+Tamworth!AF4+'Wyre Forest'!AF4</f>
        <v>335.12200000000001</v>
      </c>
      <c r="AH4" s="66"/>
      <c r="AL4" s="1">
        <v>2001</v>
      </c>
      <c r="AM4" s="26">
        <f>((Bromsgrove!AF4*Bromsgrove!AM4)+(Cannock!AF4*Cannock!AM4)+('East Staffs'!AF4*'East Staffs'!AM4)+(Lichfield!AF4*Lichfield!AM4)+(Redditch!AF4*Redditch!AM4)+(Solihull!AF4*Solihull!AM4)+(Tamworth!AF4*Tamworth!AM4)+('Wyre Forest'!AF4*'Wyre Forest'!AM4))/'Rest of LEP'!AF4</f>
        <v>2.440615656387823</v>
      </c>
      <c r="AO4" s="66"/>
      <c r="AT4" s="4">
        <v>2008</v>
      </c>
      <c r="AU4" s="4">
        <v>2011</v>
      </c>
      <c r="AV4" s="22">
        <v>2012</v>
      </c>
      <c r="AW4" s="4" t="s">
        <v>15</v>
      </c>
      <c r="AX4" s="4" t="s">
        <v>15</v>
      </c>
      <c r="BA4" s="69" t="s">
        <v>6</v>
      </c>
      <c r="BB4" s="69" t="s">
        <v>7</v>
      </c>
      <c r="BC4" s="69" t="s">
        <v>8</v>
      </c>
      <c r="BD4" s="69" t="s">
        <v>24</v>
      </c>
    </row>
    <row r="5" spans="1:56">
      <c r="A5" s="1">
        <v>2002</v>
      </c>
      <c r="B5" s="5">
        <f>Bromsgrove!B5+Cannock!B5+'East Staffs'!B5+Lichfield!B5+Redditch!B5+Solihull!B5+Tamworth!B5+'Wyre Forest'!B5</f>
        <v>830.63300000000004</v>
      </c>
      <c r="C5" s="5"/>
      <c r="D5" s="5"/>
      <c r="E5" s="64"/>
      <c r="F5" s="5"/>
      <c r="K5" s="1">
        <v>2003</v>
      </c>
      <c r="L5" s="5">
        <f>Bromsgrove!L5+Cannock!L5+'East Staffs'!L5+Lichfield!L5+Redditch!L5+Solihull!L5+Tamworth!L5+'Wyre Forest'!L5</f>
        <v>4.6959999999999997</v>
      </c>
      <c r="M5" s="5"/>
      <c r="N5" s="5"/>
      <c r="O5" s="64"/>
      <c r="P5" s="5"/>
      <c r="S5" s="2"/>
      <c r="U5" s="1">
        <v>2003</v>
      </c>
      <c r="V5" s="5">
        <f>Bromsgrove!V5+Cannock!V5+'East Staffs'!V5+Lichfield!V5+Redditch!V5+Solihull!V5+Tamworth!V5+'Wyre Forest'!V5</f>
        <v>0.63300000000000001</v>
      </c>
      <c r="W5" s="5"/>
      <c r="X5" s="5"/>
      <c r="Y5" s="64"/>
      <c r="Z5" s="5"/>
      <c r="AE5" s="1">
        <v>2006</v>
      </c>
      <c r="AF5" s="5">
        <f>Bromsgrove!AF5+Cannock!AF5+'East Staffs'!AF5+Lichfield!AF5+Redditch!AF5+Solihull!AF5+Tamworth!AF5+'Wyre Forest'!AF5</f>
        <v>347.76200000000006</v>
      </c>
      <c r="AH5" s="66"/>
      <c r="AL5" s="1">
        <v>2006</v>
      </c>
      <c r="AM5" s="26">
        <f>((Bromsgrove!AF5*Bromsgrove!AM5)+(Cannock!AF5*Cannock!AM5)+('East Staffs'!AF5*'East Staffs'!AM5)+(Lichfield!AF5*Lichfield!AM5)+(Redditch!AF5*Redditch!AM5)+(Solihull!AF5*Solihull!AM5)+(Tamworth!AF5*Tamworth!AM5)+('Wyre Forest'!AF5*'Wyre Forest'!AM5))/'Rest of LEP'!AF5</f>
        <v>2.3907988796935826</v>
      </c>
      <c r="AO5" s="66"/>
      <c r="AS5" s="1" t="s">
        <v>14</v>
      </c>
      <c r="AV5" s="19"/>
      <c r="AZ5" s="69">
        <v>2011</v>
      </c>
      <c r="BA5" s="74">
        <f>Bromsgrove!BA5+Cannock!BA5+'East Staffs'!BA5+Lichfield!BA5+Redditch!BA5+Solihull!BA5+Tamworth!BA5+'Wyre Forest'!BA5</f>
        <v>445.42862328877175</v>
      </c>
      <c r="BB5" s="74">
        <f>Bromsgrove!BB5+Cannock!BB5+'East Staffs'!BB5+Lichfield!BB5+Redditch!BB5+Solihull!BB5+Tamworth!BB5+'Wyre Forest'!BB5</f>
        <v>452.82165577270837</v>
      </c>
      <c r="BC5" s="74">
        <f>Bromsgrove!BC5+Cannock!BC5+'East Staffs'!BC5+Lichfield!BC5+Redditch!BC5+Solihull!BC5+Tamworth!BC5+'Wyre Forest'!BC5</f>
        <v>452.82165577270837</v>
      </c>
      <c r="BD5" s="74">
        <f>Bromsgrove!BD5+Cannock!BD5+'East Staffs'!BD5+Lichfield!BD5+Redditch!BD5+Solihull!BD5+Tamworth!BD5+'Wyre Forest'!BD5</f>
        <v>452.82165577270837</v>
      </c>
    </row>
    <row r="6" spans="1:56">
      <c r="A6" s="1">
        <v>2003</v>
      </c>
      <c r="B6" s="5">
        <f>Bromsgrove!B6+Cannock!B6+'East Staffs'!B6+Lichfield!B6+Redditch!B6+Solihull!B6+Tamworth!B6+'Wyre Forest'!B6</f>
        <v>835.96199999999999</v>
      </c>
      <c r="C6" s="5"/>
      <c r="D6" s="5"/>
      <c r="E6" s="64"/>
      <c r="F6" s="5"/>
      <c r="K6" s="1">
        <v>2004</v>
      </c>
      <c r="L6" s="5">
        <f>Bromsgrove!L6+Cannock!L6+'East Staffs'!L6+Lichfield!L6+Redditch!L6+Solihull!L6+Tamworth!L6+'Wyre Forest'!L6</f>
        <v>2.4329999999999998</v>
      </c>
      <c r="M6" s="5"/>
      <c r="N6" s="5"/>
      <c r="O6" s="64"/>
      <c r="P6" s="5"/>
      <c r="S6" s="2"/>
      <c r="U6" s="1">
        <v>2004</v>
      </c>
      <c r="V6" s="5">
        <f>Bromsgrove!V6+Cannock!V6+'East Staffs'!V6+Lichfield!V6+Redditch!V6+Solihull!V6+Tamworth!V6+'Wyre Forest'!V6</f>
        <v>1.1339999999999999</v>
      </c>
      <c r="W6" s="5"/>
      <c r="X6" s="5"/>
      <c r="Y6" s="64"/>
      <c r="Z6" s="5"/>
      <c r="AE6" s="1">
        <v>2011</v>
      </c>
      <c r="AF6" s="5">
        <f>Bromsgrove!AF6+Cannock!AF6+'East Staffs'!AF6+Lichfield!AF6+Redditch!AF6+Solihull!AF6+Tamworth!AF6+'Wyre Forest'!AF6</f>
        <v>361.029</v>
      </c>
      <c r="AG6" s="5">
        <f>Bromsgrove!AG6+Cannock!AG6+'East Staffs'!AG6+Lichfield!AG6+Redditch!AG6+Solihull!AG6+Tamworth!AG6+'Wyre Forest'!AG6</f>
        <v>363.21800000000002</v>
      </c>
      <c r="AH6" s="64">
        <f>Bromsgrove!AH6+Cannock!AH6+'East Staffs'!AH6+Lichfield!AH6+Redditch!AH6+Solihull!AH6+Tamworth!AH6+'Wyre Forest'!AH6</f>
        <v>363.21830834112581</v>
      </c>
      <c r="AI6" s="5">
        <f>Bromsgrove!AI6+Cannock!AI6+'East Staffs'!AI6+Lichfield!AI6+Redditch!AI6+Solihull!AI6+Tamworth!AI6+'Wyre Forest'!AI6</f>
        <v>363.21830834112581</v>
      </c>
      <c r="AJ6" s="5">
        <f>Bromsgrove!AJ6+Cannock!AJ6+'East Staffs'!AJ6+Lichfield!AJ6+Redditch!AJ6+Solihull!AJ6+Tamworth!AJ6+'Wyre Forest'!AJ6</f>
        <v>363.21830834112581</v>
      </c>
      <c r="AL6" s="1">
        <v>2011</v>
      </c>
      <c r="AM6" s="26">
        <f>((Bromsgrove!AF6*Bromsgrove!AM6)+(Cannock!AF6*Cannock!AM6)+('East Staffs'!AF6*'East Staffs'!AM6)+(Lichfield!AF6*Lichfield!AM6)+(Redditch!AF6*Redditch!AM6)+(Solihull!AF6*Solihull!AM6)+(Tamworth!AF6*Tamworth!AM6)+('Wyre Forest'!AF6*'Wyre Forest'!AM6))/'Rest of LEP'!AF6</f>
        <v>2.3507363674386266</v>
      </c>
      <c r="AN6" s="26">
        <f>((Bromsgrove!AG6*Bromsgrove!AN6)+(Cannock!AG6*Cannock!AN6)+('East Staffs'!AG6*'East Staffs'!AN6)+(Lichfield!AG6*Lichfield!AN6)+(Redditch!AG6*Redditch!AN6)+(Solihull!AG6*Solihull!AN6)+(Tamworth!AG6*Tamworth!AN6)+('Wyre Forest'!AG6*'Wyre Forest'!AN6))/'Rest of LEP'!AG6</f>
        <v>2.371033373896668</v>
      </c>
      <c r="AO6" s="76">
        <f>((Bromsgrove!AH6*Bromsgrove!AO6)+(Cannock!AH6*Cannock!AO6)+('East Staffs'!AH6*'East Staffs'!AO6)+(Lichfield!AH6*Lichfield!AO6)+(Redditch!AH6*Redditch!AO6)+(Solihull!AH6*Solihull!AO6)+(Tamworth!AH6*Tamworth!AO6)+('Wyre Forest'!AH6*'Wyre Forest'!AO6))/'Rest of LEP'!AH6</f>
        <v>2.3710483551266788</v>
      </c>
      <c r="AP6" s="26">
        <f>((Bromsgrove!AI6*Bromsgrove!AP6)+(Cannock!AI6*Cannock!AP6)+('East Staffs'!AI6*'East Staffs'!AP6)+(Lichfield!AI6*Lichfield!AP6)+(Redditch!AI6*Redditch!AP6)+(Solihull!AI6*Solihull!AP6)+(Tamworth!AI6*Tamworth!AP6)+('Wyre Forest'!AI6*'Wyre Forest'!AP6))/'Rest of LEP'!AI6</f>
        <v>2.3710483551266788</v>
      </c>
      <c r="AQ6" s="26">
        <f>((Bromsgrove!AJ6*Bromsgrove!AQ6)+(Cannock!AJ6*Cannock!AQ6)+('East Staffs'!AJ6*'East Staffs'!AQ6)+(Lichfield!AJ6*Lichfield!AQ6)+(Redditch!AJ6*Redditch!AQ6)+(Solihull!AJ6*Solihull!AQ6)+(Tamworth!AJ6*Tamworth!AQ6)+('Wyre Forest'!AJ6*'Wyre Forest'!AQ6))/'Rest of LEP'!AJ6</f>
        <v>2.3710483551266788</v>
      </c>
      <c r="AS6" s="1">
        <v>2001</v>
      </c>
      <c r="AT6" s="7">
        <f>B4</f>
        <v>827.11399999999992</v>
      </c>
      <c r="AV6" s="19"/>
      <c r="AZ6" s="69">
        <v>2016</v>
      </c>
      <c r="BA6" s="74">
        <f>Bromsgrove!BA6+Cannock!BA6+'East Staffs'!BA6+Lichfield!BA6+Redditch!BA6+Solihull!BA6+Tamworth!BA6+'Wyre Forest'!BA6</f>
        <v>448.16556038948283</v>
      </c>
      <c r="BB6" s="74">
        <f>Bromsgrove!BB6+Cannock!BB6+'East Staffs'!BB6+Lichfield!BB6+Redditch!BB6+Solihull!BB6+Tamworth!BB6+'Wyre Forest'!BB6</f>
        <v>457.24016901978587</v>
      </c>
      <c r="BC6" s="74">
        <f>Bromsgrove!BC6+Cannock!BC6+'East Staffs'!BC6+Lichfield!BC6+Redditch!BC6+Solihull!BC6+Tamworth!BC6+'Wyre Forest'!BC6</f>
        <v>453.36347978904257</v>
      </c>
      <c r="BD6" s="74">
        <f>Bromsgrove!BD6+Cannock!BD6+'East Staffs'!BD6+Lichfield!BD6+Redditch!BD6+Solihull!BD6+Tamworth!BD6+'Wyre Forest'!BD6</f>
        <v>455.75893791577278</v>
      </c>
    </row>
    <row r="7" spans="1:56">
      <c r="A7" s="1">
        <v>2004</v>
      </c>
      <c r="B7" s="5">
        <f>Bromsgrove!B7+Cannock!B7+'East Staffs'!B7+Lichfield!B7+Redditch!B7+Solihull!B7+Tamworth!B7+'Wyre Forest'!B7</f>
        <v>839.52899999999988</v>
      </c>
      <c r="C7" s="5"/>
      <c r="D7" s="5"/>
      <c r="E7" s="64"/>
      <c r="F7" s="5"/>
      <c r="K7" s="1">
        <v>2005</v>
      </c>
      <c r="L7" s="5">
        <f>Bromsgrove!L7+Cannock!L7+'East Staffs'!L7+Lichfield!L7+Redditch!L7+Solihull!L7+Tamworth!L7+'Wyre Forest'!L7</f>
        <v>2.9780000000000002</v>
      </c>
      <c r="M7" s="5"/>
      <c r="N7" s="5"/>
      <c r="O7" s="64"/>
      <c r="P7" s="5"/>
      <c r="S7" s="2"/>
      <c r="U7" s="1">
        <v>2005</v>
      </c>
      <c r="V7" s="5">
        <f>Bromsgrove!V7+Cannock!V7+'East Staffs'!V7+Lichfield!V7+Redditch!V7+Solihull!V7+Tamworth!V7+'Wyre Forest'!V7</f>
        <v>1.2029999999999998</v>
      </c>
      <c r="W7" s="5"/>
      <c r="X7" s="5"/>
      <c r="Y7" s="64"/>
      <c r="Z7" s="5"/>
      <c r="AE7" s="1">
        <v>2016</v>
      </c>
      <c r="AF7" s="5">
        <f>Bromsgrove!AF7+Cannock!AF7+'East Staffs'!AF7+Lichfield!AF7+Redditch!AF7+Solihull!AF7+Tamworth!AF7+'Wyre Forest'!AF7</f>
        <v>376.5</v>
      </c>
      <c r="AG7" s="5">
        <f>Bromsgrove!AG7+Cannock!AG7+'East Staffs'!AG7+Lichfield!AG7+Redditch!AG7+Solihull!AG7+Tamworth!AG7+'Wyre Forest'!AG7</f>
        <v>377.286</v>
      </c>
      <c r="AH7" s="64">
        <f>Bromsgrove!AH7+Cannock!AH7+'East Staffs'!AH7+Lichfield!AH7+Redditch!AH7+Solihull!AH7+Tamworth!AH7+'Wyre Forest'!AH7</f>
        <v>374.82153564122757</v>
      </c>
      <c r="AI7" s="5">
        <f>Bromsgrove!AI7+Cannock!AI7+'East Staffs'!AI7+Lichfield!AI7+Redditch!AI7+Solihull!AI7+Tamworth!AI7+'Wyre Forest'!AI7</f>
        <v>374.76287356949274</v>
      </c>
      <c r="AJ7" s="5">
        <f>Bromsgrove!AJ7+Cannock!AJ7+'East Staffs'!AJ7+Lichfield!AJ7+Redditch!AJ7+Solihull!AJ7+Tamworth!AJ7+'Wyre Forest'!AJ7</f>
        <v>373.80915050304219</v>
      </c>
      <c r="AL7" s="1">
        <v>2016</v>
      </c>
      <c r="AM7" s="26">
        <f>((Bromsgrove!AF7*Bromsgrove!AM7)+(Cannock!AF7*Cannock!AM7)+('East Staffs'!AF7*'East Staffs'!AM7)+(Lichfield!AF7*Lichfield!AM7)+(Redditch!AF7*Redditch!AM7)+(Solihull!AF7*Solihull!AM7)+(Tamworth!AF7*Tamworth!AM7)+('Wyre Forest'!AF7*'Wyre Forest'!AM7))/'Rest of LEP'!AF7</f>
        <v>2.3063665338645416</v>
      </c>
      <c r="AN7" s="26">
        <f>((Bromsgrove!AG7*Bromsgrove!AN7)+(Cannock!AG7*Cannock!AN7)+('East Staffs'!AG7*'East Staffs'!AN7)+(Lichfield!AG7*Lichfield!AN7)+(Redditch!AG7*Redditch!AN7)+(Solihull!AG7*Solihull!AN7)+(Tamworth!AG7*Tamworth!AN7)+('Wyre Forest'!AG7*'Wyre Forest'!AN7))/'Rest of LEP'!AG7</f>
        <v>2.350320446557784</v>
      </c>
      <c r="AO7" s="76">
        <f>((Bromsgrove!AH7*Bromsgrove!AO7)+(Cannock!AH7*Cannock!AO7)+('East Staffs'!AH7*'East Staffs'!AO7)+(Lichfield!AH7*Lichfield!AO7)+(Redditch!AH7*Redditch!AO7)+(Solihull!AH7*Solihull!AO7)+(Tamworth!AH7*Tamworth!AO7)+('Wyre Forest'!AH7*'Wyre Forest'!AO7))/'Rest of LEP'!AH7</f>
        <v>2.3414481255603223</v>
      </c>
      <c r="AP7" s="26">
        <f>((Bromsgrove!AI7*Bromsgrove!AP7)+(Cannock!AI7*Cannock!AP7)+('East Staffs'!AI7*'East Staffs'!AP7)+(Lichfield!AI7*Lichfield!AP7)+(Redditch!AI7*Redditch!AP7)+(Solihull!AI7*Solihull!AP7)+(Tamworth!AI7*Tamworth!AP7)+('Wyre Forest'!AI7*'Wyre Forest'!AP7))/'Rest of LEP'!AI7</f>
        <v>2.3500297266970529</v>
      </c>
      <c r="AQ7" s="26">
        <f>((Bromsgrove!AJ7*Bromsgrove!AQ7)+(Cannock!AJ7*Cannock!AQ7)+('East Staffs'!AJ7*'East Staffs'!AQ7)+(Lichfield!AJ7*Lichfield!AQ7)+(Redditch!AJ7*Redditch!AQ7)+(Solihull!AJ7*Solihull!AQ7)+(Tamworth!AJ7*Tamworth!AQ7)+('Wyre Forest'!AJ7*'Wyre Forest'!AQ7))/'Rest of LEP'!AJ7</f>
        <v>2.3576935423911056</v>
      </c>
      <c r="AS7" s="1">
        <v>2011</v>
      </c>
      <c r="AT7" s="7">
        <f>C14</f>
        <v>860.49999999999989</v>
      </c>
      <c r="AU7" s="7">
        <f>D14</f>
        <v>872.2</v>
      </c>
      <c r="AV7" s="9">
        <f>AU7</f>
        <v>872.2</v>
      </c>
      <c r="AW7" s="7">
        <f>AU7</f>
        <v>872.2</v>
      </c>
      <c r="AX7" s="7">
        <f>AW7</f>
        <v>872.2</v>
      </c>
      <c r="AY7" s="10"/>
      <c r="AZ7" s="69">
        <v>2021</v>
      </c>
      <c r="BA7" s="74">
        <f>Bromsgrove!BA7+Cannock!BA7+'East Staffs'!BA7+Lichfield!BA7+Redditch!BA7+Solihull!BA7+Tamworth!BA7+'Wyre Forest'!BA7</f>
        <v>450.4267556426903</v>
      </c>
      <c r="BB7" s="74">
        <f>Bromsgrove!BB7+Cannock!BB7+'East Staffs'!BB7+Lichfield!BB7+Redditch!BB7+Solihull!BB7+Tamworth!BB7+'Wyre Forest'!BB7</f>
        <v>459.97491684734723</v>
      </c>
      <c r="BC7" s="74">
        <f>Bromsgrove!BC7+Cannock!BC7+'East Staffs'!BC7+Lichfield!BC7+Redditch!BC7+Solihull!BC7+Tamworth!BC7+'Wyre Forest'!BC7</f>
        <v>451.67156230694906</v>
      </c>
      <c r="BD7" s="74">
        <f>Bromsgrove!BD7+Cannock!BD7+'East Staffs'!BD7+Lichfield!BD7+Redditch!BD7+Solihull!BD7+Tamworth!BD7+'Wyre Forest'!BD7</f>
        <v>457.78560993688046</v>
      </c>
    </row>
    <row r="8" spans="1:56">
      <c r="A8" s="1">
        <v>2005</v>
      </c>
      <c r="B8" s="5">
        <f>Bromsgrove!B8+Cannock!B8+'East Staffs'!B8+Lichfield!B8+Redditch!B8+Solihull!B8+Tamworth!B8+'Wyre Forest'!B8</f>
        <v>843.71000000000015</v>
      </c>
      <c r="C8" s="5"/>
      <c r="D8" s="5"/>
      <c r="E8" s="64"/>
      <c r="F8" s="5"/>
      <c r="K8" s="1">
        <v>2006</v>
      </c>
      <c r="L8" s="5">
        <f>Bromsgrove!L8+Cannock!L8+'East Staffs'!L8+Lichfield!L8+Redditch!L8+Solihull!L8+Tamworth!L8+'Wyre Forest'!L8</f>
        <v>3.6740000000000004</v>
      </c>
      <c r="M8" s="5"/>
      <c r="N8" s="5"/>
      <c r="O8" s="64"/>
      <c r="P8" s="5"/>
      <c r="S8" s="2"/>
      <c r="U8" s="1">
        <v>2006</v>
      </c>
      <c r="V8" s="5">
        <f>Bromsgrove!V8+Cannock!V8+'East Staffs'!V8+Lichfield!V8+Redditch!V8+Solihull!V8+Tamworth!V8+'Wyre Forest'!V8</f>
        <v>1.4109999999999998</v>
      </c>
      <c r="W8" s="5"/>
      <c r="X8" s="5"/>
      <c r="Y8" s="64"/>
      <c r="Z8" s="5"/>
      <c r="AE8" s="1">
        <v>2021</v>
      </c>
      <c r="AF8" s="5">
        <f>Bromsgrove!AF8+Cannock!AF8+'East Staffs'!AF8+Lichfield!AF8+Redditch!AF8+Solihull!AF8+Tamworth!AF8+'Wyre Forest'!AF8</f>
        <v>392.45299999999997</v>
      </c>
      <c r="AG8" s="5">
        <f>Bromsgrove!AG8+Cannock!AG8+'East Staffs'!AG8+Lichfield!AG8+Redditch!AG8+Solihull!AG8+Tamworth!AG8+'Wyre Forest'!AG8</f>
        <v>391.09700000000004</v>
      </c>
      <c r="AH8" s="64">
        <f>Bromsgrove!AH8+Cannock!AH8+'East Staffs'!AH8+Lichfield!AH8+Redditch!AH8+Solihull!AH8+Tamworth!AH8+'Wyre Forest'!AH8</f>
        <v>387.56749297973818</v>
      </c>
      <c r="AI8" s="5">
        <f>Bromsgrove!AI8+Cannock!AI8+'East Staffs'!AI8+Lichfield!AI8+Redditch!AI8+Solihull!AI8+Tamworth!AI8+'Wyre Forest'!AI8</f>
        <v>386.49313715749594</v>
      </c>
      <c r="AJ8" s="5">
        <f>Bromsgrove!AJ8+Cannock!AJ8+'East Staffs'!AJ8+Lichfield!AJ8+Redditch!AJ8+Solihull!AJ8+Tamworth!AJ8+'Wyre Forest'!AJ8</f>
        <v>385.26986319524394</v>
      </c>
      <c r="AL8" s="1">
        <v>2021</v>
      </c>
      <c r="AM8" s="26">
        <f>((Bromsgrove!AF8*Bromsgrove!AM8)+(Cannock!AF8*Cannock!AM8)+('East Staffs'!AF8*'East Staffs'!AM8)+(Lichfield!AF8*Lichfield!AM8)+(Redditch!AF8*Redditch!AM8)+(Solihull!AF8*Solihull!AM8)+(Tamworth!AF8*Tamworth!AM8)+('Wyre Forest'!AF8*'Wyre Forest'!AM8))/'Rest of LEP'!AF8</f>
        <v>2.2701979600104978</v>
      </c>
      <c r="AN8" s="26">
        <f>((Bromsgrove!AG8*Bromsgrove!AN8)+(Cannock!AG8*Cannock!AN8)+('East Staffs'!AG8*'East Staffs'!AN8)+(Lichfield!AG8*Lichfield!AN8)+(Redditch!AG8*Redditch!AN8)+(Solihull!AG8*Solihull!AN8)+(Tamworth!AG8*Tamworth!AN8)+('Wyre Forest'!AG8*'Wyre Forest'!AN8))/'Rest of LEP'!AG8</f>
        <v>2.3342035351843662</v>
      </c>
      <c r="AO8" s="76">
        <f>((Bromsgrove!AH8*Bromsgrove!AO8)+(Cannock!AH8*Cannock!AO8)+('East Staffs'!AH8*'East Staffs'!AO8)+(Lichfield!AH8*Lichfield!AO8)+(Redditch!AH8*Redditch!AO8)+(Solihull!AH8*Solihull!AO8)+(Tamworth!AH8*Tamworth!AO8)+('Wyre Forest'!AH8*'Wyre Forest'!AO8))/'Rest of LEP'!AH8</f>
        <v>2.3160740867111285</v>
      </c>
      <c r="AP8" s="26">
        <f>((Bromsgrove!AI8*Bromsgrove!AP8)+(Cannock!AI8*Cannock!AP8)+('East Staffs'!AI8*'East Staffs'!AP8)+(Lichfield!AI8*Lichfield!AP8)+(Redditch!AI8*Redditch!AP8)+(Solihull!AI8*Solihull!AP8)+(Tamworth!AI8*Tamworth!AP8)+('Wyre Forest'!AI8*'Wyre Forest'!AP8))/'Rest of LEP'!AI8</f>
        <v>2.3344133025750082</v>
      </c>
      <c r="AQ8" s="26">
        <f>((Bromsgrove!AJ8*Bromsgrove!AQ8)+(Cannock!AJ8*Cannock!AQ8)+('East Staffs'!AJ8*'East Staffs'!AQ8)+(Lichfield!AJ8*Lichfield!AQ8)+(Redditch!AJ8*Redditch!AQ8)+(Solihull!AJ8*Solihull!AQ8)+(Tamworth!AJ8*Tamworth!AQ8)+('Wyre Forest'!AJ8*'Wyre Forest'!AQ8))/'Rest of LEP'!AJ8</f>
        <v>2.3502303524380315</v>
      </c>
      <c r="AS8" s="1">
        <v>2016</v>
      </c>
      <c r="AT8" s="7">
        <f>C19</f>
        <v>880.90000000000009</v>
      </c>
      <c r="AU8" s="7">
        <f>D19</f>
        <v>898.49921721697854</v>
      </c>
      <c r="AV8" s="9">
        <f>E19</f>
        <v>889.30000000000007</v>
      </c>
      <c r="AW8" s="7">
        <f>F19</f>
        <v>892.57545625731234</v>
      </c>
      <c r="AX8" s="7">
        <f>G19</f>
        <v>892.94646206614027</v>
      </c>
      <c r="AZ8" s="69">
        <v>2026</v>
      </c>
      <c r="BA8" s="74">
        <f>Bromsgrove!BA8+Cannock!BA8+'East Staffs'!BA8+Lichfield!BA8+Redditch!BA8+Solihull!BA8+Tamworth!BA8+'Wyre Forest'!BA8</f>
        <v>452.55317787891374</v>
      </c>
      <c r="BC8" s="74">
        <f>Bromsgrove!BC8+Cannock!BC8+'East Staffs'!BC8+Lichfield!BC8+Redditch!BC8+Solihull!BC8+Tamworth!BC8+'Wyre Forest'!BC8</f>
        <v>449.98107775730972</v>
      </c>
      <c r="BD8" s="74">
        <f>Bromsgrove!BD8+Cannock!BD8+'East Staffs'!BD8+Lichfield!BD8+Redditch!BD8+Solihull!BD8+Tamworth!BD8+'Wyre Forest'!BD8</f>
        <v>460.53664736209106</v>
      </c>
    </row>
    <row r="9" spans="1:56">
      <c r="A9" s="1">
        <v>2006</v>
      </c>
      <c r="B9" s="5">
        <f>Bromsgrove!B9+Cannock!B9+'East Staffs'!B9+Lichfield!B9+Redditch!B9+Solihull!B9+Tamworth!B9+'Wyre Forest'!B9</f>
        <v>848.79499999999985</v>
      </c>
      <c r="C9" s="5"/>
      <c r="D9" s="5"/>
      <c r="E9" s="64"/>
      <c r="F9" s="5"/>
      <c r="K9" s="1">
        <v>2007</v>
      </c>
      <c r="L9" s="5">
        <f>Bromsgrove!L9+Cannock!L9+'East Staffs'!L9+Lichfield!L9+Redditch!L9+Solihull!L9+Tamworth!L9+'Wyre Forest'!L9</f>
        <v>3.9260000000000002</v>
      </c>
      <c r="M9" s="5"/>
      <c r="N9" s="5"/>
      <c r="O9" s="64"/>
      <c r="P9" s="5"/>
      <c r="S9" s="2"/>
      <c r="U9" s="1">
        <v>2007</v>
      </c>
      <c r="V9" s="5">
        <f>Bromsgrove!V9+Cannock!V9+'East Staffs'!V9+Lichfield!V9+Redditch!V9+Solihull!V9+Tamworth!V9+'Wyre Forest'!V9</f>
        <v>1.893</v>
      </c>
      <c r="W9" s="5"/>
      <c r="X9" s="5"/>
      <c r="Y9" s="64"/>
      <c r="Z9" s="5"/>
      <c r="AE9" s="1">
        <v>2026</v>
      </c>
      <c r="AF9" s="5">
        <f>Bromsgrove!AF9+Cannock!AF9+'East Staffs'!AF9+Lichfield!AF9+Redditch!AF9+Solihull!AF9+Tamworth!AF9+'Wyre Forest'!AF9</f>
        <v>407.459</v>
      </c>
      <c r="AH9" s="64">
        <f>Bromsgrove!AH9+Cannock!AH9+'East Staffs'!AH9+Lichfield!AH9+Redditch!AH9+Solihull!AH9+Tamworth!AH9+'Wyre Forest'!AH9</f>
        <v>401.14743233051558</v>
      </c>
      <c r="AI9" s="5">
        <f>Bromsgrove!AI9+Cannock!AI9+'East Staffs'!AI9+Lichfield!AI9+Redditch!AI9+Solihull!AI9+Tamworth!AI9+'Wyre Forest'!AI9</f>
        <v>399.16053261176717</v>
      </c>
      <c r="AJ9" s="5">
        <f>Bromsgrove!AJ9+Cannock!AJ9+'East Staffs'!AJ9+Lichfield!AJ9+Redditch!AJ9+Solihull!AJ9+Tamworth!AJ9+'Wyre Forest'!AJ9</f>
        <v>398.48707230411816</v>
      </c>
      <c r="AL9" s="1">
        <v>2026</v>
      </c>
      <c r="AM9" s="26">
        <f>((Bromsgrove!AF9*Bromsgrove!AM9)+(Cannock!AF9*Cannock!AM9)+('East Staffs'!AF9*'East Staffs'!AM9)+(Lichfield!AF9*Lichfield!AM9)+(Redditch!AF9*Redditch!AM9)+(Solihull!AF9*Solihull!AM9)+(Tamworth!AF9*Tamworth!AM9)+('Wyre Forest'!AF9*'Wyre Forest'!AM9))/'Rest of LEP'!AF9</f>
        <v>2.2379306875047549</v>
      </c>
      <c r="AO9" s="76">
        <f>((Bromsgrove!AH9*Bromsgrove!AO9)+(Cannock!AH9*Cannock!AO9)+('East Staffs'!AH9*'East Staffs'!AO9)+(Lichfield!AH9*Lichfield!AO9)+(Redditch!AH9*Redditch!AO9)+(Solihull!AH9*Solihull!AO9)+(Tamworth!AH9*Tamworth!AO9)+('Wyre Forest'!AH9*'Wyre Forest'!AO9))/'Rest of LEP'!AH9</f>
        <v>2.2798007638760467</v>
      </c>
      <c r="AP9" s="26">
        <f>((Bromsgrove!AI9*Bromsgrove!AP9)+(Cannock!AI9*Cannock!AP9)+('East Staffs'!AI9*'East Staffs'!AP9)+(Lichfield!AI9*Lichfield!AP9)+(Redditch!AI9*Redditch!AP9)+(Solihull!AI9*Solihull!AP9)+(Tamworth!AI9*Tamworth!AP9)+('Wyre Forest'!AI9*'Wyre Forest'!AP9))/'Rest of LEP'!AI9</f>
        <v>2.3060914348021582</v>
      </c>
      <c r="AQ9" s="26">
        <f>((Bromsgrove!AJ9*Bromsgrove!AQ9)+(Cannock!AJ9*Cannock!AQ9)+('East Staffs'!AJ9*'East Staffs'!AQ9)+(Lichfield!AJ9*Lichfield!AQ9)+(Redditch!AJ9*Redditch!AQ9)+(Solihull!AJ9*Solihull!AQ9)+(Tamworth!AJ9*Tamworth!AQ9)+('Wyre Forest'!AJ9*'Wyre Forest'!AQ9))/'Rest of LEP'!AJ9</f>
        <v>2.3283788526158751</v>
      </c>
      <c r="AS9" s="1">
        <v>2021</v>
      </c>
      <c r="AT9" s="7">
        <f>C24</f>
        <v>904.7</v>
      </c>
      <c r="AU9" s="7">
        <f>D24</f>
        <v>925.66816729244033</v>
      </c>
      <c r="AV9" s="9">
        <f>E24</f>
        <v>910.6</v>
      </c>
      <c r="AW9" s="7">
        <f>F24</f>
        <v>915.21573754730753</v>
      </c>
      <c r="AX9" s="7">
        <f>G24</f>
        <v>917.91980482369001</v>
      </c>
      <c r="AZ9" s="69">
        <v>2031</v>
      </c>
      <c r="BA9" s="74">
        <f>Bromsgrove!BA9+Cannock!BA9+'East Staffs'!BA9+Lichfield!BA9+Redditch!BA9+Solihull!BA9+Tamworth!BA9+'Wyre Forest'!BA9</f>
        <v>454.89744169973608</v>
      </c>
      <c r="BC9" s="74">
        <f>Bromsgrove!BC9+Cannock!BC9+'East Staffs'!BC9+Lichfield!BC9+Redditch!BC9+Solihull!BC9+Tamworth!BC9+'Wyre Forest'!BC9</f>
        <v>447.73409627853755</v>
      </c>
      <c r="BD9" s="74">
        <f>Bromsgrove!BD9+Cannock!BD9+'East Staffs'!BD9+Lichfield!BD9+Redditch!BD9+Solihull!BD9+Tamworth!BD9+'Wyre Forest'!BD9</f>
        <v>463.0794128331425</v>
      </c>
    </row>
    <row r="10" spans="1:56">
      <c r="A10" s="1">
        <v>2007</v>
      </c>
      <c r="B10" s="5">
        <f>Bromsgrove!B10+Cannock!B10+'East Staffs'!B10+Lichfield!B10+Redditch!B10+Solihull!B10+Tamworth!B10+'Wyre Forest'!B10</f>
        <v>854.61400000000003</v>
      </c>
      <c r="C10" s="5"/>
      <c r="D10" s="5"/>
      <c r="E10" s="64"/>
      <c r="F10" s="5"/>
      <c r="K10" s="1">
        <v>2008</v>
      </c>
      <c r="L10" s="5">
        <f>Bromsgrove!L10+Cannock!L10+'East Staffs'!L10+Lichfield!L10+Redditch!L10+Solihull!L10+Tamworth!L10+'Wyre Forest'!L10</f>
        <v>4.5359999999999996</v>
      </c>
      <c r="M10" s="5"/>
      <c r="N10" s="5"/>
      <c r="O10" s="64"/>
      <c r="P10" s="5"/>
      <c r="S10" s="2"/>
      <c r="U10" s="1">
        <v>2008</v>
      </c>
      <c r="V10" s="5">
        <f>Bromsgrove!V10+Cannock!V10+'East Staffs'!V10+Lichfield!V10+Redditch!V10+Solihull!V10+Tamworth!V10+'Wyre Forest'!V10</f>
        <v>2.085</v>
      </c>
      <c r="W10" s="5"/>
      <c r="X10" s="5"/>
      <c r="Y10" s="64"/>
      <c r="Z10" s="5"/>
      <c r="AE10" s="1">
        <v>2031</v>
      </c>
      <c r="AF10" s="5">
        <f>Bromsgrove!AF10+Cannock!AF10+'East Staffs'!AF10+Lichfield!AF10+Redditch!AF10+Solihull!AF10+Tamworth!AF10+'Wyre Forest'!AF10</f>
        <v>420.53699999999992</v>
      </c>
      <c r="AH10" s="64">
        <f>Bromsgrove!AH10+Cannock!AH10+'East Staffs'!AH10+Lichfield!AH10+Redditch!AH10+Solihull!AH10+Tamworth!AH10+'Wyre Forest'!AH10</f>
        <v>413.47117956981373</v>
      </c>
      <c r="AI10" s="5">
        <f>Bromsgrove!AI10+Cannock!AI10+'East Staffs'!AI10+Lichfield!AI10+Redditch!AI10+Solihull!AI10+Tamworth!AI10+'Wyre Forest'!AI10</f>
        <v>411.18019760828764</v>
      </c>
      <c r="AJ10" s="5">
        <f>Bromsgrove!AJ10+Cannock!AJ10+'East Staffs'!AJ10+Lichfield!AJ10+Redditch!AJ10+Solihull!AJ10+Tamworth!AJ10+'Wyre Forest'!AJ10</f>
        <v>411.41510177721938</v>
      </c>
      <c r="AL10" s="1">
        <v>2031</v>
      </c>
      <c r="AM10" s="26">
        <f>((Bromsgrove!AF10*Bromsgrove!AM10)+(Cannock!AF10*Cannock!AM10)+('East Staffs'!AF10*'East Staffs'!AM10)+(Lichfield!AF10*Lichfield!AM10)+(Redditch!AF10*Redditch!AM10)+(Solihull!AF10*Solihull!AM10)+(Tamworth!AF10*Tamworth!AM10)+('Wyre Forest'!AF10*'Wyre Forest'!AM10))/'Rest of LEP'!AF10</f>
        <v>2.2101146866981982</v>
      </c>
      <c r="AO10" s="76">
        <f>((Bromsgrove!AH10*Bromsgrove!AO10)+(Cannock!AH10*Cannock!AO10)+('East Staffs'!AH10*'East Staffs'!AO10)+(Lichfield!AH10*Lichfield!AO10)+(Redditch!AH10*Redditch!AO10)+(Solihull!AH10*Solihull!AO10)+(Tamworth!AH10*Tamworth!AO10)+('Wyre Forest'!AH10*'Wyre Forest'!AO10))/'Rest of LEP'!AH10</f>
        <v>2.2466172784353762</v>
      </c>
      <c r="AP10" s="26">
        <f>((Bromsgrove!AI10*Bromsgrove!AP10)+(Cannock!AI10*Cannock!AP10)+('East Staffs'!AI10*'East Staffs'!AP10)+(Lichfield!AI10*Lichfield!AP10)+(Redditch!AI10*Redditch!AP10)+(Solihull!AI10*Solihull!AP10)+(Tamworth!AI10*Tamworth!AP10)+('Wyre Forest'!AI10*'Wyre Forest'!AP10))/'Rest of LEP'!AI10</f>
        <v>2.2756686099445007</v>
      </c>
      <c r="AQ10" s="26">
        <f>((Bromsgrove!AJ10*Bromsgrove!AQ10)+(Cannock!AJ10*Cannock!AQ10)+('East Staffs'!AJ10*'East Staffs'!AQ10)+(Lichfield!AJ10*Lichfield!AQ10)+(Redditch!AJ10*Redditch!AQ10)+(Solihull!AJ10*Solihull!AQ10)+(Tamworth!AJ10*Tamworth!AQ10)+('Wyre Forest'!AJ10*'Wyre Forest'!AQ10))/'Rest of LEP'!AJ10</f>
        <v>2.3035846427038345</v>
      </c>
      <c r="AS10" s="1">
        <v>2026</v>
      </c>
      <c r="AT10" s="7">
        <f>C29</f>
        <v>927.00000000000011</v>
      </c>
      <c r="AU10" s="7"/>
      <c r="AV10" s="9">
        <f>E29</f>
        <v>929.69999999999993</v>
      </c>
      <c r="AW10" s="7">
        <f>F29</f>
        <v>935.98829280513564</v>
      </c>
      <c r="AX10" s="7">
        <f>G29</f>
        <v>942.4669141025613</v>
      </c>
    </row>
    <row r="11" spans="1:56">
      <c r="A11" s="1">
        <v>2008</v>
      </c>
      <c r="B11" s="5">
        <f>Bromsgrove!B11+Cannock!B11+'East Staffs'!B11+Lichfield!B11+Redditch!B11+Solihull!B11+Tamworth!B11+'Wyre Forest'!B11</f>
        <v>861.23500000000001</v>
      </c>
      <c r="C11" s="5">
        <f>Bromsgrove!C11+Cannock!C11+'East Staffs'!C11+Lichfield!C11+Redditch!C11+Solihull!C11+Tamworth!C11+'Wyre Forest'!C11</f>
        <v>850.19999999999993</v>
      </c>
      <c r="D11" s="5"/>
      <c r="E11" s="64"/>
      <c r="F11" s="5"/>
      <c r="K11" s="1">
        <v>2009</v>
      </c>
      <c r="L11" s="5">
        <f>Bromsgrove!L11+Cannock!L11+'East Staffs'!L11+Lichfield!L11+Redditch!L11+Solihull!L11+Tamworth!L11+'Wyre Forest'!L11</f>
        <v>1.5440000000000003</v>
      </c>
      <c r="M11" s="5">
        <f>Bromsgrove!M11+Cannock!M11+'East Staffs'!M11+Lichfield!M11+Redditch!M11+Solihull!M11+Tamworth!M11+'Wyre Forest'!M11</f>
        <v>1.5</v>
      </c>
      <c r="N11" s="5"/>
      <c r="O11" s="64"/>
      <c r="P11" s="5"/>
      <c r="S11" s="2"/>
      <c r="U11" s="1">
        <v>2009</v>
      </c>
      <c r="V11" s="5">
        <f>Bromsgrove!V11+Cannock!V11+'East Staffs'!V11+Lichfield!V11+Redditch!V11+Solihull!V11+Tamworth!V11+'Wyre Forest'!V11</f>
        <v>2.0439999999999996</v>
      </c>
      <c r="W11" s="5">
        <f>Bromsgrove!W11+Cannock!W11+'East Staffs'!W11+Lichfield!W11+Redditch!W11+Solihull!W11+Tamworth!W11+'Wyre Forest'!W11</f>
        <v>1.7999999999999998</v>
      </c>
      <c r="X11" s="5"/>
      <c r="Y11" s="64"/>
      <c r="Z11" s="5"/>
      <c r="AS11" s="1">
        <v>2031</v>
      </c>
      <c r="AT11" s="7">
        <f>C34</f>
        <v>946.40000000000009</v>
      </c>
      <c r="AU11" s="7"/>
      <c r="AV11" s="9">
        <f>E34</f>
        <v>946.2</v>
      </c>
      <c r="AW11" s="7">
        <f>F34</f>
        <v>953.62847632587489</v>
      </c>
      <c r="AX11" s="7">
        <f>G34</f>
        <v>964.41596561105871</v>
      </c>
      <c r="AZ11" s="75" t="s">
        <v>20</v>
      </c>
      <c r="BA11" s="71">
        <f>BA7-BA5</f>
        <v>4.9981323539185496</v>
      </c>
      <c r="BB11" s="71">
        <f t="shared" ref="BB11:BC11" si="0">BB7-BB5</f>
        <v>7.1532610746388627</v>
      </c>
      <c r="BC11" s="71">
        <f t="shared" si="0"/>
        <v>-1.150093465759312</v>
      </c>
    </row>
    <row r="12" spans="1:56">
      <c r="A12" s="1">
        <v>2009</v>
      </c>
      <c r="B12" s="5">
        <f>Bromsgrove!B12+Cannock!B12+'East Staffs'!B12+Lichfield!B12+Redditch!B12+Solihull!B12+Tamworth!B12+'Wyre Forest'!B12</f>
        <v>864.82300000000009</v>
      </c>
      <c r="C12" s="5">
        <f>Bromsgrove!C12+Cannock!C12+'East Staffs'!C12+Lichfield!C12+Redditch!C12+Solihull!C12+Tamworth!C12+'Wyre Forest'!C12</f>
        <v>853.6</v>
      </c>
      <c r="D12" s="5"/>
      <c r="E12" s="64"/>
      <c r="F12" s="5"/>
      <c r="K12" s="1">
        <v>2010</v>
      </c>
      <c r="L12" s="5">
        <f>Bromsgrove!L12+Cannock!L12+'East Staffs'!L12+Lichfield!L12+Redditch!L12+Solihull!L12+Tamworth!L12+'Wyre Forest'!L12</f>
        <v>1.3250000000000002</v>
      </c>
      <c r="M12" s="5">
        <f>Bromsgrove!M12+Cannock!M12+'East Staffs'!M12+Lichfield!M12+Redditch!M12+Solihull!M12+Tamworth!M12+'Wyre Forest'!M12</f>
        <v>1.6</v>
      </c>
      <c r="N12" s="5"/>
      <c r="O12" s="64"/>
      <c r="P12" s="5"/>
      <c r="S12" s="2"/>
      <c r="U12" s="1">
        <v>2010</v>
      </c>
      <c r="V12" s="5">
        <f>Bromsgrove!V12+Cannock!V12+'East Staffs'!V12+Lichfield!V12+Redditch!V12+Solihull!V12+Tamworth!V12+'Wyre Forest'!V12</f>
        <v>2.0840000000000001</v>
      </c>
      <c r="W12" s="5">
        <f>Bromsgrove!W12+Cannock!W12+'East Staffs'!W12+Lichfield!W12+Redditch!W12+Solihull!W12+Tamworth!W12+'Wyre Forest'!W12</f>
        <v>1.7999999999999998</v>
      </c>
      <c r="X12" s="5"/>
      <c r="Y12" s="64"/>
      <c r="Z12" s="5"/>
      <c r="AV12" s="19"/>
      <c r="AZ12" s="75" t="s">
        <v>21</v>
      </c>
      <c r="BA12" s="71">
        <f>BA9-BA7</f>
        <v>4.470686057045782</v>
      </c>
      <c r="BC12" s="71">
        <f>BC9-BC7</f>
        <v>-3.9374660284115066</v>
      </c>
    </row>
    <row r="13" spans="1:56">
      <c r="A13" s="1">
        <v>2010</v>
      </c>
      <c r="B13" s="5">
        <f>Bromsgrove!B13+Cannock!B13+'East Staffs'!B13+Lichfield!B13+Redditch!B13+Solihull!B13+Tamworth!B13+'Wyre Forest'!B13</f>
        <v>868.23199999999997</v>
      </c>
      <c r="C13" s="5">
        <f>Bromsgrove!C13+Cannock!C13+'East Staffs'!C13+Lichfield!C13+Redditch!C13+Solihull!C13+Tamworth!C13+'Wyre Forest'!C13</f>
        <v>856.90000000000009</v>
      </c>
      <c r="D13" s="5"/>
      <c r="E13" s="64"/>
      <c r="F13" s="5"/>
      <c r="K13" s="1">
        <v>2011</v>
      </c>
      <c r="L13" s="5">
        <f>Bromsgrove!L13+Cannock!L13+'East Staffs'!L13+Lichfield!L13+Redditch!L13+Solihull!L13+Tamworth!L13+'Wyre Forest'!L13</f>
        <v>1.6639999999999999</v>
      </c>
      <c r="M13" s="5">
        <f>Bromsgrove!M13+Cannock!M13+'East Staffs'!M13+Lichfield!M13+Redditch!M13+Solihull!M13+Tamworth!M13+'Wyre Forest'!M13</f>
        <v>1.7999999999999998</v>
      </c>
      <c r="N13" s="5"/>
      <c r="O13" s="64"/>
      <c r="P13" s="5"/>
      <c r="S13" s="2"/>
      <c r="U13" s="1">
        <v>2011</v>
      </c>
      <c r="V13" s="5">
        <f>Bromsgrove!V13+Cannock!V13+'East Staffs'!V13+Lichfield!V13+Redditch!V13+Solihull!V13+Tamworth!V13+'Wyre Forest'!V13</f>
        <v>2.3040000000000003</v>
      </c>
      <c r="W13" s="5">
        <f>Bromsgrove!W13+Cannock!W13+'East Staffs'!W13+Lichfield!W13+Redditch!W13+Solihull!W13+Tamworth!W13+'Wyre Forest'!W13</f>
        <v>1.7999999999999998</v>
      </c>
      <c r="X13" s="5"/>
      <c r="Y13" s="64"/>
      <c r="Z13" s="5"/>
      <c r="AF13" s="16">
        <f>Bromsgrove!AF13+Cannock!AF13+'East Staffs'!AF13+Lichfield!AF13+Redditch!AF13+Solihull!AF13+Tamworth!AF13+'Wyre Forest'!AF13</f>
        <v>335122</v>
      </c>
      <c r="AG13" s="16"/>
      <c r="AH13" s="16"/>
      <c r="AI13" s="16"/>
      <c r="AJ13" s="16"/>
      <c r="AS13" s="1" t="s">
        <v>16</v>
      </c>
      <c r="AV13" s="19"/>
      <c r="AZ13" s="75"/>
    </row>
    <row r="14" spans="1:56">
      <c r="A14" s="1">
        <v>2011</v>
      </c>
      <c r="B14" s="5">
        <f>Bromsgrove!B14+Cannock!B14+'East Staffs'!B14+Lichfield!B14+Redditch!B14+Solihull!B14+Tamworth!B14+'Wyre Forest'!B14</f>
        <v>872.2</v>
      </c>
      <c r="C14" s="5">
        <f>Bromsgrove!C14+Cannock!C14+'East Staffs'!C14+Lichfield!C14+Redditch!C14+Solihull!C14+Tamworth!C14+'Wyre Forest'!C14</f>
        <v>860.49999999999989</v>
      </c>
      <c r="D14" s="5">
        <f>Bromsgrove!D14+Cannock!D14+'East Staffs'!D14+Lichfield!D14+Redditch!D14+Solihull!D14+Tamworth!D14+'Wyre Forest'!D14</f>
        <v>872.2</v>
      </c>
      <c r="E14" s="64"/>
      <c r="F14" s="5"/>
      <c r="K14" s="1">
        <v>2012</v>
      </c>
      <c r="L14" s="5">
        <f>Bromsgrove!L14+Cannock!L14+'East Staffs'!L14+Lichfield!L14+Redditch!L14+Solihull!L14+Tamworth!L14+'Wyre Forest'!L14</f>
        <v>0.16100000000000031</v>
      </c>
      <c r="M14" s="5">
        <f>Bromsgrove!M14+Cannock!M14+'East Staffs'!M14+Lichfield!M14+Redditch!M14+Solihull!M14+Tamworth!M14+'Wyre Forest'!M14</f>
        <v>2.1</v>
      </c>
      <c r="N14" s="5">
        <f>Bromsgrove!N14+Cannock!N14+'East Staffs'!N14+Lichfield!N14+Redditch!N14+Solihull!N14+Tamworth!N14+'Wyre Forest'!N14</f>
        <v>2.2363172248580852</v>
      </c>
      <c r="O14" s="64"/>
      <c r="P14" s="5"/>
      <c r="S14" s="2"/>
      <c r="U14" s="1">
        <v>2012</v>
      </c>
      <c r="V14" s="5">
        <f>Bromsgrove!V14+Cannock!V14+'East Staffs'!V14+Lichfield!V14+Redditch!V14+Solihull!V14+Tamworth!V14+'Wyre Forest'!V14</f>
        <v>2.4289999999999998</v>
      </c>
      <c r="W14" s="5">
        <f>Bromsgrove!W14+Cannock!W14+'East Staffs'!W14+Lichfield!W14+Redditch!W14+Solihull!W14+Tamworth!W14+'Wyre Forest'!W14</f>
        <v>1.7999999999999998</v>
      </c>
      <c r="X14" s="5">
        <f>Bromsgrove!X14+Cannock!X14+'East Staffs'!X14+Lichfield!X14+Redditch!X14+Solihull!X14+Tamworth!X14+'Wyre Forest'!X14</f>
        <v>2.6618343848513661</v>
      </c>
      <c r="Y14" s="64"/>
      <c r="Z14" s="5"/>
      <c r="AF14" s="16">
        <f>Bromsgrove!AF14+Cannock!AF14+'East Staffs'!AF14+Lichfield!AF14+Redditch!AF14+Solihull!AF14+Tamworth!AF14+'Wyre Forest'!AF14</f>
        <v>347762</v>
      </c>
      <c r="AG14" s="16"/>
      <c r="AH14" s="16"/>
      <c r="AI14" s="16"/>
      <c r="AJ14" s="16"/>
      <c r="AS14" s="1">
        <v>2001</v>
      </c>
      <c r="AT14" s="7">
        <f>AF4</f>
        <v>335.12200000000001</v>
      </c>
      <c r="AV14" s="19"/>
      <c r="AZ14" s="75" t="s">
        <v>18</v>
      </c>
      <c r="BA14" s="71">
        <f>BA11+BA12</f>
        <v>9.4688184109643316</v>
      </c>
      <c r="BC14" s="71">
        <f>BC11+BC12</f>
        <v>-5.0875594941708187</v>
      </c>
    </row>
    <row r="15" spans="1:56">
      <c r="A15" s="1">
        <v>2012</v>
      </c>
      <c r="B15" s="5">
        <f>Bromsgrove!B15+Cannock!B15+'East Staffs'!B15+Lichfield!B15+Redditch!B15+Solihull!B15+Tamworth!B15+'Wyre Forest'!B15</f>
        <v>874.78999999999985</v>
      </c>
      <c r="C15" s="5">
        <f>Bromsgrove!C15+Cannock!C15+'East Staffs'!C15+Lichfield!C15+Redditch!C15+Solihull!C15+Tamworth!C15+'Wyre Forest'!C15</f>
        <v>864.4</v>
      </c>
      <c r="D15" s="5">
        <f>Bromsgrove!D15+Cannock!D15+'East Staffs'!D15+Lichfield!D15+Redditch!D15+Solihull!D15+Tamworth!D15+'Wyre Forest'!D15</f>
        <v>877.10121696687816</v>
      </c>
      <c r="E15" s="64">
        <f>Bromsgrove!E15+Cannock!E15+'East Staffs'!E15+Lichfield!E15+Redditch!E15+Solihull!E15+Tamworth!E15+'Wyre Forest'!E15</f>
        <v>874.80000000000007</v>
      </c>
      <c r="F15" s="5">
        <f>Bromsgrove!F15+Cannock!F15+'East Staffs'!F15+Lichfield!F15+Redditch!F15+Solihull!F15+Tamworth!F15+'Wyre Forest'!F15</f>
        <v>874.78999999999985</v>
      </c>
      <c r="G15" s="5">
        <f>Bromsgrove!G15+Cannock!G15+'East Staffs'!G15+Lichfield!G15+Redditch!G15+Solihull!G15+Tamworth!G15+'Wyre Forest'!G15</f>
        <v>874.78999999999985</v>
      </c>
      <c r="K15" s="1">
        <v>2013</v>
      </c>
      <c r="L15" s="5"/>
      <c r="M15" s="5">
        <f>Bromsgrove!M15+Cannock!M15+'East Staffs'!M15+Lichfield!M15+Redditch!M15+Solihull!M15+Tamworth!M15+'Wyre Forest'!M15</f>
        <v>2.4</v>
      </c>
      <c r="N15" s="5">
        <f>Bromsgrove!N15+Cannock!N15+'East Staffs'!N15+Lichfield!N15+Redditch!N15+Solihull!N15+Tamworth!N15+'Wyre Forest'!N15</f>
        <v>2.4566266715715903</v>
      </c>
      <c r="O15" s="64">
        <f>Bromsgrove!O15+Cannock!O15+'East Staffs'!O15+Lichfield!O15+Redditch!O15+Solihull!O15+Tamworth!O15+'Wyre Forest'!O15</f>
        <v>1.5</v>
      </c>
      <c r="P15" s="5">
        <f>Bromsgrove!P15+Cannock!P15+'East Staffs'!P15+Lichfield!P15+Redditch!P15+Solihull!P15+Tamworth!P15+'Wyre Forest'!P15</f>
        <v>2.005808136246114</v>
      </c>
      <c r="Q15" s="5">
        <f>Bromsgrove!Q15+Cannock!Q15+'East Staffs'!Q15+Lichfield!Q15+Redditch!Q15+Solihull!Q15+Tamworth!Q15+'Wyre Forest'!Q15</f>
        <v>1.946573419681227</v>
      </c>
      <c r="S15" s="2"/>
      <c r="U15" s="1">
        <v>2013</v>
      </c>
      <c r="V15" s="5"/>
      <c r="W15" s="5">
        <f>Bromsgrove!W15+Cannock!W15+'East Staffs'!W15+Lichfield!W15+Redditch!W15+Solihull!W15+Tamworth!W15+'Wyre Forest'!W15</f>
        <v>1.7000000000000002</v>
      </c>
      <c r="X15" s="5">
        <f>Bromsgrove!X15+Cannock!X15+'East Staffs'!X15+Lichfield!X15+Redditch!X15+Solihull!X15+Tamworth!X15+'Wyre Forest'!X15</f>
        <v>2.7137574034193799</v>
      </c>
      <c r="Y15" s="64">
        <f>Bromsgrove!Y15+Cannock!Y15+'East Staffs'!Y15+Lichfield!Y15+Redditch!Y15+Solihull!Y15+Tamworth!Y15+'Wyre Forest'!Y15</f>
        <v>1.5</v>
      </c>
      <c r="Z15" s="5">
        <f>Bromsgrove!Z15+Cannock!Z15+'East Staffs'!Z15+Lichfield!Z15+Redditch!Z15+Solihull!Z15+Tamworth!Z15+'Wyre Forest'!Z15</f>
        <v>2.390702423115707</v>
      </c>
      <c r="AA15" s="5">
        <f>Bromsgrove!AA15+Cannock!AA15+'East Staffs'!AA15+Lichfield!AA15+Redditch!AA15+Solihull!AA15+Tamworth!AA15+'Wyre Forest'!AA15</f>
        <v>2.2942313958961593</v>
      </c>
      <c r="AF15" s="16">
        <f>Bromsgrove!AF15+Cannock!AF15+'East Staffs'!AF15+Lichfield!AF15+Redditch!AF15+Solihull!AF15+Tamworth!AF15+'Wyre Forest'!AF15</f>
        <v>361029</v>
      </c>
      <c r="AG15" s="16">
        <f>Bromsgrove!AG15+Cannock!AG15+'East Staffs'!AG15+Lichfield!AG15+Redditch!AG15+Solihull!AG15+Tamworth!AG15+'Wyre Forest'!AG15</f>
        <v>363218</v>
      </c>
      <c r="AH15" s="16">
        <f>Bromsgrove!AH15+Cannock!AH15+'East Staffs'!AH15+Lichfield!AH15+Redditch!AH15+Solihull!AH15+Tamworth!AH15+'Wyre Forest'!AH15</f>
        <v>363218.30834112578</v>
      </c>
      <c r="AI15" s="16">
        <f>Bromsgrove!AI15+Cannock!AI15+'East Staffs'!AI15+Lichfield!AI15+Redditch!AI15+Solihull!AI15+Tamworth!AI15+'Wyre Forest'!AI15</f>
        <v>363218.30834112578</v>
      </c>
      <c r="AJ15" s="16">
        <f>Bromsgrove!AJ15+Cannock!AJ15+'East Staffs'!AJ15+Lichfield!AJ15+Redditch!AJ15+Solihull!AJ15+Tamworth!AJ15+'Wyre Forest'!AJ15</f>
        <v>363218.30834112578</v>
      </c>
      <c r="AS15" s="1">
        <v>2011</v>
      </c>
      <c r="AT15" s="7">
        <f t="shared" ref="AT15:AU17" si="1">AF6</f>
        <v>361.029</v>
      </c>
      <c r="AU15" s="7">
        <f t="shared" si="1"/>
        <v>363.21800000000002</v>
      </c>
      <c r="AV15" s="9">
        <f>AU15</f>
        <v>363.21800000000002</v>
      </c>
      <c r="AW15" s="7">
        <f>AU15</f>
        <v>363.21800000000002</v>
      </c>
      <c r="AX15" s="7">
        <f>AW15</f>
        <v>363.21800000000002</v>
      </c>
    </row>
    <row r="16" spans="1:56">
      <c r="A16" s="1">
        <v>2013</v>
      </c>
      <c r="B16" s="5"/>
      <c r="C16" s="5">
        <f>Bromsgrove!C16+Cannock!C16+'East Staffs'!C16+Lichfield!C16+Redditch!C16+Solihull!C16+Tamworth!C16+'Wyre Forest'!C16</f>
        <v>868.30000000000007</v>
      </c>
      <c r="D16" s="5">
        <f>Bromsgrove!D16+Cannock!D16+'East Staffs'!D16+Lichfield!D16+Redditch!D16+Solihull!D16+Tamworth!D16+'Wyre Forest'!D16</f>
        <v>882.28114149288797</v>
      </c>
      <c r="E16" s="64">
        <f>Bromsgrove!E16+Cannock!E16+'East Staffs'!E16+Lichfield!E16+Redditch!E16+Solihull!E16+Tamworth!E16+'Wyre Forest'!E16</f>
        <v>877.8</v>
      </c>
      <c r="F16" s="5">
        <f>Bromsgrove!F16+Cannock!F16+'East Staffs'!F16+Lichfield!F16+Redditch!F16+Solihull!F16+Tamworth!F16+'Wyre Forest'!F16</f>
        <v>879.18651055936175</v>
      </c>
      <c r="G16" s="5">
        <f>Bromsgrove!G16+Cannock!G16+'East Staffs'!G16+Lichfield!G16+Redditch!G16+Solihull!G16+Tamworth!G16+'Wyre Forest'!G16</f>
        <v>879.14151838041823</v>
      </c>
      <c r="K16" s="1">
        <v>2014</v>
      </c>
      <c r="L16" s="5"/>
      <c r="M16" s="5">
        <f>Bromsgrove!M16+Cannock!M16+'East Staffs'!M16+Lichfield!M16+Redditch!M16+Solihull!M16+Tamworth!M16+'Wyre Forest'!M16</f>
        <v>2.5999999999999996</v>
      </c>
      <c r="N16" s="5">
        <f>Bromsgrove!N16+Cannock!N16+'East Staffs'!N16+Lichfield!N16+Redditch!N16+Solihull!N16+Tamworth!N16+'Wyre Forest'!N16</f>
        <v>2.6951551714780764</v>
      </c>
      <c r="O16" s="64">
        <f>Bromsgrove!O16+Cannock!O16+'East Staffs'!O16+Lichfield!O16+Redditch!O16+Solihull!O16+Tamworth!O16+'Wyre Forest'!O16</f>
        <v>1.5999999999999999</v>
      </c>
      <c r="P16" s="5">
        <f>Bromsgrove!P16+Cannock!P16+'East Staffs'!P16+Lichfield!P16+Redditch!P16+Solihull!P16+Tamworth!P16+'Wyre Forest'!P16</f>
        <v>2.0421323727571696</v>
      </c>
      <c r="Q16" s="5">
        <f>Bromsgrove!Q16+Cannock!Q16+'East Staffs'!Q16+Lichfield!Q16+Redditch!Q16+Solihull!Q16+Tamworth!Q16+'Wyre Forest'!Q16</f>
        <v>2.0489300036496982</v>
      </c>
      <c r="S16" s="2"/>
      <c r="U16" s="1">
        <v>2014</v>
      </c>
      <c r="V16" s="5"/>
      <c r="W16" s="5">
        <f>Bromsgrove!W16+Cannock!W16+'East Staffs'!W16+Lichfield!W16+Redditch!W16+Solihull!W16+Tamworth!W16+'Wyre Forest'!W16</f>
        <v>1.7000000000000002</v>
      </c>
      <c r="X16" s="5">
        <f>Bromsgrove!X16+Cannock!X16+'East Staffs'!X16+Lichfield!X16+Redditch!X16+Solihull!X16+Tamworth!X16+'Wyre Forest'!X16</f>
        <v>2.6976701218656163</v>
      </c>
      <c r="Y16" s="64">
        <f>Bromsgrove!Y16+Cannock!Y16+'East Staffs'!Y16+Lichfield!Y16+Redditch!Y16+Solihull!Y16+Tamworth!Y16+'Wyre Forest'!Y16</f>
        <v>2.1</v>
      </c>
      <c r="Z16" s="5">
        <f>Bromsgrove!Z16+Cannock!Z16+'East Staffs'!Z16+Lichfield!Z16+Redditch!Z16+Solihull!Z16+Tamworth!Z16+'Wyre Forest'!Z16</f>
        <v>2.4540359581408735</v>
      </c>
      <c r="AA16" s="5">
        <f>Bromsgrove!AA16+Cannock!AA16+'East Staffs'!AA16+Lichfield!AA16+Redditch!AA16+Solihull!AA16+Tamworth!AA16+'Wyre Forest'!AA16</f>
        <v>2.3846437453492912</v>
      </c>
      <c r="AF16" s="16">
        <f>Bromsgrove!AF16+Cannock!AF16+'East Staffs'!AF16+Lichfield!AF16+Redditch!AF16+Solihull!AF16+Tamworth!AF16+'Wyre Forest'!AF16</f>
        <v>376500</v>
      </c>
      <c r="AG16" s="16">
        <f>Bromsgrove!AG16+Cannock!AG16+'East Staffs'!AG16+Lichfield!AG16+Redditch!AG16+Solihull!AG16+Tamworth!AG16+'Wyre Forest'!AG16</f>
        <v>377286</v>
      </c>
      <c r="AH16" s="16">
        <f>Bromsgrove!AH16+Cannock!AH16+'East Staffs'!AH16+Lichfield!AH16+Redditch!AH16+Solihull!AH16+Tamworth!AH16+'Wyre Forest'!AH16</f>
        <v>374821.53564122762</v>
      </c>
      <c r="AI16" s="16">
        <f>Bromsgrove!AI16+Cannock!AI16+'East Staffs'!AI16+Lichfield!AI16+Redditch!AI16+Solihull!AI16+Tamworth!AI16+'Wyre Forest'!AI16</f>
        <v>374762.87356949277</v>
      </c>
      <c r="AJ16" s="16">
        <f>Bromsgrove!AJ16+Cannock!AJ16+'East Staffs'!AJ16+Lichfield!AJ16+Redditch!AJ16+Solihull!AJ16+Tamworth!AJ16+'Wyre Forest'!AJ16</f>
        <v>373809.15050304221</v>
      </c>
      <c r="AS16" s="1">
        <v>2016</v>
      </c>
      <c r="AT16" s="7">
        <f t="shared" si="1"/>
        <v>376.5</v>
      </c>
      <c r="AU16" s="7">
        <f t="shared" si="1"/>
        <v>377.286</v>
      </c>
      <c r="AV16" s="9">
        <f t="shared" ref="AV16:AX19" si="2">AH7</f>
        <v>374.82153564122757</v>
      </c>
      <c r="AW16" s="7">
        <f t="shared" si="2"/>
        <v>374.76287356949274</v>
      </c>
      <c r="AX16" s="7">
        <f t="shared" si="2"/>
        <v>373.80915050304219</v>
      </c>
    </row>
    <row r="17" spans="1:50">
      <c r="A17" s="1">
        <v>2014</v>
      </c>
      <c r="B17" s="5"/>
      <c r="C17" s="5">
        <f>Bromsgrove!C17+Cannock!C17+'East Staffs'!C17+Lichfield!C17+Redditch!C17+Solihull!C17+Tamworth!C17+'Wyre Forest'!C17</f>
        <v>872.5</v>
      </c>
      <c r="D17" s="5">
        <f>Bromsgrove!D17+Cannock!D17+'East Staffs'!D17+Lichfield!D17+Redditch!D17+Solihull!D17+Tamworth!D17+'Wyre Forest'!D17</f>
        <v>887.68670438094671</v>
      </c>
      <c r="E17" s="64">
        <f>Bromsgrove!E17+Cannock!E17+'East Staffs'!E17+Lichfield!E17+Redditch!E17+Solihull!E17+Tamworth!E17+'Wyre Forest'!E17</f>
        <v>881.4</v>
      </c>
      <c r="F17" s="5">
        <f>Bromsgrove!F17+Cannock!F17+'East Staffs'!F17+Lichfield!F17+Redditch!F17+Solihull!F17+Tamworth!F17+'Wyre Forest'!F17</f>
        <v>883.68267889025992</v>
      </c>
      <c r="G17" s="5">
        <f>Bromsgrove!G17+Cannock!G17+'East Staffs'!G17+Lichfield!G17+Redditch!G17+Solihull!G17+Tamworth!G17+'Wyre Forest'!G17</f>
        <v>883.6881550878137</v>
      </c>
      <c r="K17" s="1">
        <v>2015</v>
      </c>
      <c r="L17" s="5"/>
      <c r="M17" s="5">
        <f>Bromsgrove!M17+Cannock!M17+'East Staffs'!M17+Lichfield!M17+Redditch!M17+Solihull!M17+Tamworth!M17+'Wyre Forest'!M17</f>
        <v>2.5999999999999996</v>
      </c>
      <c r="N17" s="5">
        <f>Bromsgrove!N17+Cannock!N17+'East Staffs'!N17+Lichfield!N17+Redditch!N17+Solihull!N17+Tamworth!N17+'Wyre Forest'!N17</f>
        <v>2.8390152378571067</v>
      </c>
      <c r="O17" s="64">
        <f>Bromsgrove!O17+Cannock!O17+'East Staffs'!O17+Lichfield!O17+Redditch!O17+Solihull!O17+Tamworth!O17+'Wyre Forest'!O17</f>
        <v>1.9</v>
      </c>
      <c r="P17" s="5">
        <f>Bromsgrove!P17+Cannock!P17+'East Staffs'!P17+Lichfield!P17+Redditch!P17+Solihull!P17+Tamworth!P17+'Wyre Forest'!P17</f>
        <v>2.0298374824353691</v>
      </c>
      <c r="Q17" s="5">
        <f>Bromsgrove!Q17+Cannock!Q17+'East Staffs'!Q17+Lichfield!Q17+Redditch!Q17+Solihull!Q17+Tamworth!Q17+'Wyre Forest'!Q17</f>
        <v>2.0868172278479</v>
      </c>
      <c r="S17" s="2"/>
      <c r="U17" s="1">
        <v>2015</v>
      </c>
      <c r="V17" s="5"/>
      <c r="W17" s="5">
        <f>Bromsgrove!W17+Cannock!W17+'East Staffs'!W17+Lichfield!W17+Redditch!W17+Solihull!W17+Tamworth!W17+'Wyre Forest'!W17</f>
        <v>1.6</v>
      </c>
      <c r="X17" s="5">
        <f>Bromsgrove!X17+Cannock!X17+'East Staffs'!X17+Lichfield!X17+Redditch!X17+Solihull!X17+Tamworth!X17+'Wyre Forest'!X17</f>
        <v>2.5668146851961806</v>
      </c>
      <c r="Y17" s="64">
        <f>Bromsgrove!Y17+Cannock!Y17+'East Staffs'!Y17+Lichfield!Y17+Redditch!Y17+Solihull!Y17+Tamworth!Y17+'Wyre Forest'!Y17</f>
        <v>1.9</v>
      </c>
      <c r="Z17" s="5">
        <f>Bromsgrove!Z17+Cannock!Z17+'East Staffs'!Z17+Lichfield!Z17+Redditch!Z17+Solihull!Z17+Tamworth!Z17+'Wyre Forest'!Z17</f>
        <v>2.4438164015313064</v>
      </c>
      <c r="AA17" s="5">
        <f>Bromsgrove!AA17+Cannock!AA17+'East Staffs'!AA17+Lichfield!AA17+Redditch!AA17+Solihull!AA17+Tamworth!AA17+'Wyre Forest'!AA17</f>
        <v>2.419690485629332</v>
      </c>
      <c r="AF17" s="16">
        <f>Bromsgrove!AF17+Cannock!AF17+'East Staffs'!AF17+Lichfield!AF17+Redditch!AF17+Solihull!AF17+Tamworth!AF17+'Wyre Forest'!AF17</f>
        <v>392453</v>
      </c>
      <c r="AG17" s="16">
        <f>Bromsgrove!AG17+Cannock!AG17+'East Staffs'!AG17+Lichfield!AG17+Redditch!AG17+Solihull!AG17+Tamworth!AG17+'Wyre Forest'!AG17</f>
        <v>391097</v>
      </c>
      <c r="AH17" s="16">
        <f>Bromsgrove!AH17+Cannock!AH17+'East Staffs'!AH17+Lichfield!AH17+Redditch!AH17+Solihull!AH17+Tamworth!AH17+'Wyre Forest'!AH17</f>
        <v>387567.49297973822</v>
      </c>
      <c r="AI17" s="16">
        <f>Bromsgrove!AI17+Cannock!AI17+'East Staffs'!AI17+Lichfield!AI17+Redditch!AI17+Solihull!AI17+Tamworth!AI17+'Wyre Forest'!AI17</f>
        <v>386493.13715749601</v>
      </c>
      <c r="AJ17" s="16">
        <f>Bromsgrove!AJ17+Cannock!AJ17+'East Staffs'!AJ17+Lichfield!AJ17+Redditch!AJ17+Solihull!AJ17+Tamworth!AJ17+'Wyre Forest'!AJ17</f>
        <v>385269.86319524399</v>
      </c>
      <c r="AS17" s="1">
        <v>2021</v>
      </c>
      <c r="AT17" s="7">
        <f t="shared" si="1"/>
        <v>392.45299999999997</v>
      </c>
      <c r="AU17" s="7">
        <f t="shared" si="1"/>
        <v>391.09700000000004</v>
      </c>
      <c r="AV17" s="9">
        <f t="shared" si="2"/>
        <v>387.56749297973818</v>
      </c>
      <c r="AW17" s="7">
        <f t="shared" si="2"/>
        <v>386.49313715749594</v>
      </c>
      <c r="AX17" s="7">
        <f t="shared" si="2"/>
        <v>385.26986319524394</v>
      </c>
    </row>
    <row r="18" spans="1:50">
      <c r="A18" s="1">
        <v>2015</v>
      </c>
      <c r="B18" s="5"/>
      <c r="C18" s="5">
        <f>Bromsgrove!C18+Cannock!C18+'East Staffs'!C18+Lichfield!C18+Redditch!C18+Solihull!C18+Tamworth!C18+'Wyre Forest'!C18</f>
        <v>876.69999999999982</v>
      </c>
      <c r="D18" s="5">
        <f>Bromsgrove!D18+Cannock!D18+'East Staffs'!D18+Lichfield!D18+Redditch!D18+Solihull!D18+Tamworth!D18+'Wyre Forest'!D18</f>
        <v>893.10540972694639</v>
      </c>
      <c r="E18" s="64">
        <f>Bromsgrove!E18+Cannock!E18+'East Staffs'!E18+Lichfield!E18+Redditch!E18+Solihull!E18+Tamworth!E18+'Wyre Forest'!E18</f>
        <v>885.5</v>
      </c>
      <c r="F18" s="5">
        <f>Bromsgrove!F18+Cannock!F18+'East Staffs'!F18+Lichfield!F18+Redditch!F18+Solihull!F18+Tamworth!F18+'Wyre Forest'!F18</f>
        <v>888.1563327742266</v>
      </c>
      <c r="G18" s="5">
        <f>Bromsgrove!G18+Cannock!G18+'East Staffs'!G18+Lichfield!G18+Redditch!G18+Solihull!G18+Tamworth!G18+'Wyre Forest'!G18</f>
        <v>888.2927946531554</v>
      </c>
      <c r="K18" s="1">
        <v>2016</v>
      </c>
      <c r="L18" s="5"/>
      <c r="M18" s="5">
        <f>Bromsgrove!M18+Cannock!M18+'East Staffs'!M18+Lichfield!M18+Redditch!M18+Solihull!M18+Tamworth!M18+'Wyre Forest'!M18</f>
        <v>2.6999999999999997</v>
      </c>
      <c r="N18" s="5">
        <f>Bromsgrove!N18+Cannock!N18+'East Staffs'!N18+Lichfield!N18+Redditch!N18+Solihull!N18+Tamworth!N18+'Wyre Forest'!N18</f>
        <v>2.9495608728883358</v>
      </c>
      <c r="O18" s="64">
        <f>Bromsgrove!O18+Cannock!O18+'East Staffs'!O18+Lichfield!O18+Redditch!O18+Solihull!O18+Tamworth!O18+'Wyre Forest'!O18</f>
        <v>2</v>
      </c>
      <c r="P18" s="5">
        <f>Bromsgrove!P18+Cannock!P18+'East Staffs'!P18+Lichfield!P18+Redditch!P18+Solihull!P18+Tamworth!P18+'Wyre Forest'!P18</f>
        <v>2.0111632925920837</v>
      </c>
      <c r="Q18" s="5">
        <f>Bromsgrove!Q18+Cannock!Q18+'East Staffs'!Q18+Lichfield!Q18+Redditch!Q18+Solihull!Q18+Tamworth!Q18+'Wyre Forest'!Q18</f>
        <v>2.1403178978765047</v>
      </c>
      <c r="S18" s="2"/>
      <c r="U18" s="1">
        <v>2016</v>
      </c>
      <c r="V18" s="5"/>
      <c r="W18" s="5">
        <f>Bromsgrove!W18+Cannock!W18+'East Staffs'!W18+Lichfield!W18+Redditch!W18+Solihull!W18+Tamworth!W18+'Wyre Forest'!W18</f>
        <v>1.7000000000000002</v>
      </c>
      <c r="X18" s="5">
        <f>Bromsgrove!X18+Cannock!X18+'East Staffs'!X18+Lichfield!X18+Redditch!X18+Solihull!X18+Tamworth!X18+'Wyre Forest'!X18</f>
        <v>2.4311857483159689</v>
      </c>
      <c r="Y18" s="64">
        <f>Bromsgrove!Y18+Cannock!Y18+'East Staffs'!Y18+Lichfield!Y18+Redditch!Y18+Solihull!Y18+Tamworth!Y18+'Wyre Forest'!Y18</f>
        <v>2.1</v>
      </c>
      <c r="Z18" s="5">
        <f>Bromsgrove!Z18+Cannock!Z18+'East Staffs'!Z18+Lichfield!Z18+Redditch!Z18+Solihull!Z18+Tamworth!Z18+'Wyre Forest'!Z18</f>
        <v>2.4079601904936014</v>
      </c>
      <c r="AA18" s="5">
        <f>Bromsgrove!AA18+Cannock!AA18+'East Staffs'!AA18+Lichfield!AA18+Redditch!AA18+Solihull!AA18+Tamworth!AA18+'Wyre Forest'!AA18</f>
        <v>2.4070363299836988</v>
      </c>
      <c r="AF18" s="16">
        <f>Bromsgrove!AF18+Cannock!AF18+'East Staffs'!AF18+Lichfield!AF18+Redditch!AF18+Solihull!AF18+Tamworth!AF18+'Wyre Forest'!AF18</f>
        <v>407459</v>
      </c>
      <c r="AG18" s="16"/>
      <c r="AH18" s="16">
        <f>Bromsgrove!AH18+Cannock!AH18+'East Staffs'!AH18+Lichfield!AH18+Redditch!AH18+Solihull!AH18+Tamworth!AH18+'Wyre Forest'!AH18</f>
        <v>401147.43233051558</v>
      </c>
      <c r="AI18" s="16">
        <f>Bromsgrove!AI18+Cannock!AI18+'East Staffs'!AI18+Lichfield!AI18+Redditch!AI18+Solihull!AI18+Tamworth!AI18+'Wyre Forest'!AI18</f>
        <v>399160.53261176718</v>
      </c>
      <c r="AJ18" s="16">
        <f>Bromsgrove!AJ18+Cannock!AJ18+'East Staffs'!AJ18+Lichfield!AJ18+Redditch!AJ18+Solihull!AJ18+Tamworth!AJ18+'Wyre Forest'!AJ18</f>
        <v>398487.07230411819</v>
      </c>
      <c r="AS18" s="1">
        <v>2026</v>
      </c>
      <c r="AT18" s="7">
        <f>AF9</f>
        <v>407.459</v>
      </c>
      <c r="AV18" s="9">
        <f t="shared" si="2"/>
        <v>401.14743233051558</v>
      </c>
      <c r="AW18" s="7">
        <f t="shared" si="2"/>
        <v>399.16053261176717</v>
      </c>
      <c r="AX18" s="7">
        <f t="shared" si="2"/>
        <v>398.48707230411816</v>
      </c>
    </row>
    <row r="19" spans="1:50">
      <c r="A19" s="1">
        <v>2016</v>
      </c>
      <c r="B19" s="5"/>
      <c r="C19" s="5">
        <f>Bromsgrove!C19+Cannock!C19+'East Staffs'!C19+Lichfield!C19+Redditch!C19+Solihull!C19+Tamworth!C19+'Wyre Forest'!C19</f>
        <v>880.90000000000009</v>
      </c>
      <c r="D19" s="5">
        <f>Bromsgrove!D19+Cannock!D19+'East Staffs'!D19+Lichfield!D19+Redditch!D19+Solihull!D19+Tamworth!D19+'Wyre Forest'!D19</f>
        <v>898.49921721697854</v>
      </c>
      <c r="E19" s="64">
        <f>Bromsgrove!E19+Cannock!E19+'East Staffs'!E19+Lichfield!E19+Redditch!E19+Solihull!E19+Tamworth!E19+'Wyre Forest'!E19</f>
        <v>889.30000000000007</v>
      </c>
      <c r="F19" s="5">
        <f>Bromsgrove!F19+Cannock!F19+'East Staffs'!F19+Lichfield!F19+Redditch!F19+Solihull!F19+Tamworth!F19+'Wyre Forest'!F19</f>
        <v>892.57545625731234</v>
      </c>
      <c r="G19" s="5">
        <f>Bromsgrove!G19+Cannock!G19+'East Staffs'!G19+Lichfield!G19+Redditch!G19+Solihull!G19+Tamworth!G19+'Wyre Forest'!G19</f>
        <v>892.94646206614027</v>
      </c>
      <c r="K19" s="1">
        <v>2017</v>
      </c>
      <c r="L19" s="5"/>
      <c r="M19" s="5">
        <f>Bromsgrove!M19+Cannock!M19+'East Staffs'!M19+Lichfield!M19+Redditch!M19+Solihull!M19+Tamworth!M19+'Wyre Forest'!M19</f>
        <v>2.9</v>
      </c>
      <c r="N19" s="5">
        <f>Bromsgrove!N19+Cannock!N19+'East Staffs'!N19+Lichfield!N19+Redditch!N19+Solihull!N19+Tamworth!N19+'Wyre Forest'!N19</f>
        <v>3.0833557959787328</v>
      </c>
      <c r="O19" s="64">
        <f>Bromsgrove!O19+Cannock!O19+'East Staffs'!O19+Lichfield!O19+Redditch!O19+Solihull!O19+Tamworth!O19+'Wyre Forest'!O19</f>
        <v>2.1</v>
      </c>
      <c r="P19" s="5">
        <f>Bromsgrove!P19+Cannock!P19+'East Staffs'!P19+Lichfield!P19+Redditch!P19+Solihull!P19+Tamworth!P19+'Wyre Forest'!P19</f>
        <v>2.0863538252182501</v>
      </c>
      <c r="Q19" s="5">
        <f>Bromsgrove!Q19+Cannock!Q19+'East Staffs'!Q19+Lichfield!Q19+Redditch!Q19+Solihull!Q19+Tamworth!Q19+'Wyre Forest'!Q19</f>
        <v>2.2634763470615065</v>
      </c>
      <c r="S19" s="2"/>
      <c r="U19" s="1">
        <v>2017</v>
      </c>
      <c r="V19" s="5"/>
      <c r="W19" s="5">
        <f>Bromsgrove!W19+Cannock!W19+'East Staffs'!W19+Lichfield!W19+Redditch!W19+Solihull!W19+Tamworth!W19+'Wyre Forest'!W19</f>
        <v>1.7000000000000002</v>
      </c>
      <c r="X19" s="5">
        <f>Bromsgrove!X19+Cannock!X19+'East Staffs'!X19+Lichfield!X19+Redditch!X19+Solihull!X19+Tamworth!X19+'Wyre Forest'!X19</f>
        <v>2.2969523423346159</v>
      </c>
      <c r="Y19" s="64">
        <f>Bromsgrove!Y19+Cannock!Y19+'East Staffs'!Y19+Lichfield!Y19+Redditch!Y19+Solihull!Y19+Tamworth!Y19+'Wyre Forest'!Y19</f>
        <v>1.9</v>
      </c>
      <c r="Z19" s="5">
        <f>Bromsgrove!Z19+Cannock!Z19+'East Staffs'!Z19+Lichfield!Z19+Redditch!Z19+Solihull!Z19+Tamworth!Z19+'Wyre Forest'!Z19</f>
        <v>2.3926967295284105</v>
      </c>
      <c r="AA19" s="5">
        <f>Bromsgrove!AA19+Cannock!AA19+'East Staffs'!AA19+Lichfield!AA19+Redditch!AA19+Solihull!AA19+Tamworth!AA19+'Wyre Forest'!AA19</f>
        <v>2.4314525632470865</v>
      </c>
      <c r="AF19" s="16">
        <f>Bromsgrove!AF19+Cannock!AF19+'East Staffs'!AF19+Lichfield!AF19+Redditch!AF19+Solihull!AF19+Tamworth!AF19+'Wyre Forest'!AF19</f>
        <v>420537</v>
      </c>
      <c r="AG19" s="16"/>
      <c r="AH19" s="16">
        <f>Bromsgrove!AH19+Cannock!AH19+'East Staffs'!AH19+Lichfield!AH19+Redditch!AH19+Solihull!AH19+Tamworth!AH19+'Wyre Forest'!AH19</f>
        <v>413471.17956981377</v>
      </c>
      <c r="AI19" s="16">
        <f>Bromsgrove!AI19+Cannock!AI19+'East Staffs'!AI19+Lichfield!AI19+Redditch!AI19+Solihull!AI19+Tamworth!AI19+'Wyre Forest'!AI19</f>
        <v>411180.19760828756</v>
      </c>
      <c r="AJ19" s="16">
        <f>Bromsgrove!AJ19+Cannock!AJ19+'East Staffs'!AJ19+Lichfield!AJ19+Redditch!AJ19+Solihull!AJ19+Tamworth!AJ19+'Wyre Forest'!AJ19</f>
        <v>411415.10177721933</v>
      </c>
      <c r="AS19" s="1">
        <v>2031</v>
      </c>
      <c r="AT19" s="7">
        <f>AF10</f>
        <v>420.53699999999992</v>
      </c>
      <c r="AV19" s="9">
        <f t="shared" si="2"/>
        <v>413.47117956981373</v>
      </c>
      <c r="AW19" s="7">
        <f t="shared" si="2"/>
        <v>411.18019760828764</v>
      </c>
      <c r="AX19" s="7">
        <f t="shared" si="2"/>
        <v>411.41510177721938</v>
      </c>
    </row>
    <row r="20" spans="1:50">
      <c r="A20" s="1">
        <v>2017</v>
      </c>
      <c r="B20" s="5"/>
      <c r="C20" s="5">
        <f>Bromsgrove!C20+Cannock!C20+'East Staffs'!C20+Lichfield!C20+Redditch!C20+Solihull!C20+Tamworth!C20+'Wyre Forest'!C20</f>
        <v>885.5</v>
      </c>
      <c r="D20" s="5">
        <f>Bromsgrove!D20+Cannock!D20+'East Staffs'!D20+Lichfield!D20+Redditch!D20+Solihull!D20+Tamworth!D20+'Wyre Forest'!D20</f>
        <v>903.89142035646057</v>
      </c>
      <c r="E20" s="64">
        <f>Bromsgrove!E20+Cannock!E20+'East Staffs'!E20+Lichfield!E20+Redditch!E20+Solihull!E20+Tamworth!E20+'Wyre Forest'!E20</f>
        <v>893.5</v>
      </c>
      <c r="F20" s="5">
        <f>Bromsgrove!F20+Cannock!F20+'East Staffs'!F20+Lichfield!F20+Redditch!F20+Solihull!F20+Tamworth!F20+'Wyre Forest'!F20</f>
        <v>897.05450681205889</v>
      </c>
      <c r="G20" s="5">
        <f>Bromsgrove!G20+Cannock!G20+'East Staffs'!G20+Lichfield!G20+Redditch!G20+Solihull!G20+Tamworth!G20+'Wyre Forest'!G20</f>
        <v>897.73913507172142</v>
      </c>
      <c r="K20" s="1">
        <v>2018</v>
      </c>
      <c r="L20" s="5"/>
      <c r="M20" s="5">
        <f>Bromsgrove!M20+Cannock!M20+'East Staffs'!M20+Lichfield!M20+Redditch!M20+Solihull!M20+Tamworth!M20+'Wyre Forest'!M20</f>
        <v>2.9</v>
      </c>
      <c r="N20" s="5">
        <f>Bromsgrove!N20+Cannock!N20+'East Staffs'!N20+Lichfield!N20+Redditch!N20+Solihull!N20+Tamworth!N20+'Wyre Forest'!N20</f>
        <v>3.2546727407475218</v>
      </c>
      <c r="O20" s="64">
        <f>Bromsgrove!O20+Cannock!O20+'East Staffs'!O20+Lichfield!O20+Redditch!O20+Solihull!O20+Tamworth!O20+'Wyre Forest'!O20</f>
        <v>2.5</v>
      </c>
      <c r="P20" s="5">
        <f>Bromsgrove!P20+Cannock!P20+'East Staffs'!P20+Lichfield!P20+Redditch!P20+Solihull!P20+Tamworth!P20+'Wyre Forest'!P20</f>
        <v>2.1505122476796061</v>
      </c>
      <c r="Q20" s="5">
        <f>Bromsgrove!Q20+Cannock!Q20+'East Staffs'!Q20+Lichfield!Q20+Redditch!Q20+Solihull!Q20+Tamworth!Q20+'Wyre Forest'!Q20</f>
        <v>2.3836348874433728</v>
      </c>
      <c r="S20" s="2"/>
      <c r="U20" s="1">
        <v>2018</v>
      </c>
      <c r="V20" s="5"/>
      <c r="W20" s="5">
        <f>Bromsgrove!W20+Cannock!W20+'East Staffs'!W20+Lichfield!W20+Redditch!W20+Solihull!W20+Tamworth!W20+'Wyre Forest'!W20</f>
        <v>1.6</v>
      </c>
      <c r="X20" s="5">
        <f>Bromsgrove!X20+Cannock!X20+'East Staffs'!X20+Lichfield!X20+Redditch!X20+Solihull!X20+Tamworth!X20+'Wyre Forest'!X20</f>
        <v>2.1332972499530869</v>
      </c>
      <c r="Y20" s="64">
        <f>Bromsgrove!Y20+Cannock!Y20+'East Staffs'!Y20+Lichfield!Y20+Redditch!Y20+Solihull!Y20+Tamworth!Y20+'Wyre Forest'!Y20</f>
        <v>1.7999999999999998</v>
      </c>
      <c r="Z20" s="5">
        <f>Bromsgrove!Z20+Cannock!Z20+'East Staffs'!Z20+Lichfield!Z20+Redditch!Z20+Solihull!Z20+Tamworth!Z20+'Wyre Forest'!Z20</f>
        <v>2.3595373399101405</v>
      </c>
      <c r="AA20" s="5">
        <f>Bromsgrove!AA20+Cannock!AA20+'East Staffs'!AA20+Lichfield!AA20+Redditch!AA20+Solihull!AA20+Tamworth!AA20+'Wyre Forest'!AA20</f>
        <v>2.438271433708338</v>
      </c>
      <c r="AE20" s="3" t="s">
        <v>17</v>
      </c>
      <c r="AF20" s="3"/>
      <c r="AG20" s="3"/>
      <c r="AH20" s="3"/>
      <c r="AI20" s="3"/>
      <c r="AJ20" s="3"/>
      <c r="AV20" s="19"/>
    </row>
    <row r="21" spans="1:50">
      <c r="A21" s="1">
        <v>2018</v>
      </c>
      <c r="B21" s="5"/>
      <c r="C21" s="5">
        <f>Bromsgrove!C21+Cannock!C21+'East Staffs'!C21+Lichfield!C21+Redditch!C21+Solihull!C21+Tamworth!C21+'Wyre Forest'!C21</f>
        <v>890.09999999999991</v>
      </c>
      <c r="D21" s="5">
        <f>Bromsgrove!D21+Cannock!D21+'East Staffs'!D21+Lichfield!D21+Redditch!D21+Solihull!D21+Tamworth!D21+'Wyre Forest'!D21</f>
        <v>909.29108247680745</v>
      </c>
      <c r="E21" s="64">
        <f>Bromsgrove!E21+Cannock!E21+'East Staffs'!E21+Lichfield!E21+Redditch!E21+Solihull!E21+Tamworth!E21+'Wyre Forest'!E21</f>
        <v>897.69999999999993</v>
      </c>
      <c r="F21" s="5">
        <f>Bromsgrove!F21+Cannock!F21+'East Staffs'!F21+Lichfield!F21+Redditch!F21+Solihull!F21+Tamworth!F21+'Wyre Forest'!F21</f>
        <v>901.56455639964861</v>
      </c>
      <c r="G21" s="5">
        <f>Bromsgrove!G21+Cannock!G21+'East Staffs'!G21+Lichfield!G21+Redditch!G21+Solihull!G21+Tamworth!G21+'Wyre Forest'!G21</f>
        <v>902.64967116052117</v>
      </c>
      <c r="K21" s="1">
        <v>2019</v>
      </c>
      <c r="L21" s="5"/>
      <c r="M21" s="5">
        <f>Bromsgrove!M21+Cannock!M21+'East Staffs'!M21+Lichfield!M21+Redditch!M21+Solihull!M21+Tamworth!M21+'Wyre Forest'!M21</f>
        <v>3.3000000000000003</v>
      </c>
      <c r="N21" s="5">
        <f>Bromsgrove!N21+Cannock!N21+'East Staffs'!N21+Lichfield!N21+Redditch!N21+Solihull!N21+Tamworth!N21+'Wyre Forest'!N21</f>
        <v>3.4422598336325763</v>
      </c>
      <c r="O21" s="64">
        <f>Bromsgrove!O21+Cannock!O21+'East Staffs'!O21+Lichfield!O21+Redditch!O21+Solihull!O21+Tamworth!O21+'Wyre Forest'!O21</f>
        <v>2.6</v>
      </c>
      <c r="P21" s="5">
        <f>Bromsgrove!P21+Cannock!P21+'East Staffs'!P21+Lichfield!P21+Redditch!P21+Solihull!P21+Tamworth!P21+'Wyre Forest'!P21</f>
        <v>2.2387654490903</v>
      </c>
      <c r="Q21" s="5">
        <f>Bromsgrove!Q21+Cannock!Q21+'East Staffs'!Q21+Lichfield!Q21+Redditch!Q21+Solihull!Q21+Tamworth!Q21+'Wyre Forest'!Q21</f>
        <v>2.5072612683585542</v>
      </c>
      <c r="S21" s="2"/>
      <c r="U21" s="1">
        <v>2019</v>
      </c>
      <c r="V21" s="5"/>
      <c r="W21" s="5">
        <f>Bromsgrove!W21+Cannock!W21+'East Staffs'!W21+Lichfield!W21+Redditch!W21+Solihull!W21+Tamworth!W21+'Wyre Forest'!W21</f>
        <v>1.5</v>
      </c>
      <c r="X21" s="5">
        <f>Bromsgrove!X21+Cannock!X21+'East Staffs'!X21+Lichfield!X21+Redditch!X21+Solihull!X21+Tamworth!X21+'Wyre Forest'!X21</f>
        <v>1.9960142728291868</v>
      </c>
      <c r="Y21" s="64">
        <f>Bromsgrove!Y21+Cannock!Y21+'East Staffs'!Y21+Lichfield!Y21+Redditch!Y21+Solihull!Y21+Tamworth!Y21+'Wyre Forest'!Y21</f>
        <v>1.6</v>
      </c>
      <c r="Z21" s="5">
        <f>Bromsgrove!Z21+Cannock!Z21+'East Staffs'!Z21+Lichfield!Z21+Redditch!Z21+Solihull!Z21+Tamworth!Z21+'Wyre Forest'!Z21</f>
        <v>2.3126608363210037</v>
      </c>
      <c r="AA21" s="5">
        <f>Bromsgrove!AA21+Cannock!AA21+'East Staffs'!AA21+Lichfield!AA21+Redditch!AA21+Solihull!AA21+Tamworth!AA21+'Wyre Forest'!AA21</f>
        <v>2.42736773321261</v>
      </c>
      <c r="AE21" s="3" t="s">
        <v>18</v>
      </c>
      <c r="AF21" s="12">
        <f>(AF19-AF15)/20</f>
        <v>2975.4</v>
      </c>
      <c r="AG21" s="12"/>
      <c r="AH21" s="12">
        <f>(AH19-AH15)/20</f>
        <v>2512.6435614343995</v>
      </c>
      <c r="AI21" s="12">
        <f>(AI19-AI15)/20</f>
        <v>2398.0944633580889</v>
      </c>
      <c r="AJ21" s="12">
        <f>(AJ19-AJ15)/20</f>
        <v>2409.8396718046774</v>
      </c>
      <c r="AS21" s="4" t="s">
        <v>19</v>
      </c>
      <c r="AT21" s="7">
        <f>AT15-AT14</f>
        <v>25.906999999999982</v>
      </c>
      <c r="AU21" s="7">
        <f>AU15-$AT$14</f>
        <v>28.096000000000004</v>
      </c>
      <c r="AV21" s="9">
        <f>AV15-$AT$14</f>
        <v>28.096000000000004</v>
      </c>
      <c r="AW21" s="7">
        <f>AW15-$AT$14</f>
        <v>28.096000000000004</v>
      </c>
      <c r="AX21" s="7">
        <f>AX15-$AT$14</f>
        <v>28.096000000000004</v>
      </c>
    </row>
    <row r="22" spans="1:50">
      <c r="A22" s="1">
        <v>2019</v>
      </c>
      <c r="B22" s="5"/>
      <c r="C22" s="5">
        <f>Bromsgrove!C22+Cannock!C22+'East Staffs'!C22+Lichfield!C22+Redditch!C22+Solihull!C22+Tamworth!C22+'Wyre Forest'!C22</f>
        <v>894.80000000000007</v>
      </c>
      <c r="D22" s="5">
        <f>Bromsgrove!D22+Cannock!D22+'East Staffs'!D22+Lichfield!D22+Redditch!D22+Solihull!D22+Tamworth!D22+'Wyre Forest'!D22</f>
        <v>914.73994263488851</v>
      </c>
      <c r="E22" s="64">
        <f>Bromsgrove!E22+Cannock!E22+'East Staffs'!E22+Lichfield!E22+Redditch!E22+Solihull!E22+Tamworth!E22+'Wyre Forest'!E22</f>
        <v>901.9</v>
      </c>
      <c r="F22" s="5">
        <f>Bromsgrove!F22+Cannock!F22+'East Staffs'!F22+Lichfield!F22+Redditch!F22+Solihull!F22+Tamworth!F22+'Wyre Forest'!F22</f>
        <v>906.11598268505998</v>
      </c>
      <c r="G22" s="5">
        <f>Bromsgrove!G22+Cannock!G22+'East Staffs'!G22+Lichfield!G22+Redditch!G22+Solihull!G22+Tamworth!G22+'Wyre Forest'!G22</f>
        <v>907.66657849218029</v>
      </c>
      <c r="K22" s="1">
        <v>2020</v>
      </c>
      <c r="L22" s="5"/>
      <c r="M22" s="5">
        <f>Bromsgrove!M22+Cannock!M22+'East Staffs'!M22+Lichfield!M22+Redditch!M22+Solihull!M22+Tamworth!M22+'Wyre Forest'!M22</f>
        <v>3.4</v>
      </c>
      <c r="N22" s="5">
        <f>Bromsgrove!N22+Cannock!N22+'East Staffs'!N22+Lichfield!N22+Redditch!N22+Solihull!N22+Tamworth!N22+'Wyre Forest'!N22</f>
        <v>3.5838474296007212</v>
      </c>
      <c r="O22" s="64">
        <f>Bromsgrove!O22+Cannock!O22+'East Staffs'!O22+Lichfield!O22+Redditch!O22+Solihull!O22+Tamworth!O22+'Wyre Forest'!O22</f>
        <v>2.6</v>
      </c>
      <c r="P22" s="5">
        <f>Bromsgrove!P22+Cannock!P22+'East Staffs'!P22+Lichfield!P22+Redditch!P22+Solihull!P22+Tamworth!P22+'Wyre Forest'!P22</f>
        <v>2.2969131116610604</v>
      </c>
      <c r="Q22" s="5">
        <f>Bromsgrove!Q22+Cannock!Q22+'East Staffs'!Q22+Lichfield!Q22+Redditch!Q22+Solihull!Q22+Tamworth!Q22+'Wyre Forest'!Q22</f>
        <v>2.6108811168777741</v>
      </c>
      <c r="S22" s="2"/>
      <c r="U22" s="1">
        <v>2020</v>
      </c>
      <c r="V22" s="5"/>
      <c r="W22" s="5">
        <f>Bromsgrove!W22+Cannock!W22+'East Staffs'!W22+Lichfield!W22+Redditch!W22+Solihull!W22+Tamworth!W22+'Wyre Forest'!W22</f>
        <v>1.3</v>
      </c>
      <c r="X22" s="5">
        <f>Bromsgrove!X22+Cannock!X22+'East Staffs'!X22+Lichfield!X22+Redditch!X22+Solihull!X22+Tamworth!X22+'Wyre Forest'!X22</f>
        <v>1.8729238408300513</v>
      </c>
      <c r="Y22" s="64">
        <f>Bromsgrove!Y22+Cannock!Y22+'East Staffs'!Y22+Lichfield!Y22+Redditch!Y22+Solihull!Y22+Tamworth!Y22+'Wyre Forest'!Y22</f>
        <v>1.5000000000000002</v>
      </c>
      <c r="Z22" s="5">
        <f>Bromsgrove!Z22+Cannock!Z22+'East Staffs'!Z22+Lichfield!Z22+Redditch!Z22+Solihull!Z22+Tamworth!Z22+'Wyre Forest'!Z22</f>
        <v>2.2491508204130133</v>
      </c>
      <c r="AA22" s="5">
        <f>Bromsgrove!AA22+Cannock!AA22+'East Staffs'!AA22+Lichfield!AA22+Redditch!AA22+Solihull!AA22+Tamworth!AA22+'Wyre Forest'!AA22</f>
        <v>2.3993558955100447</v>
      </c>
      <c r="AS22" s="4" t="s">
        <v>18</v>
      </c>
      <c r="AT22" s="7">
        <f>AT19-AT15</f>
        <v>59.507999999999925</v>
      </c>
      <c r="AV22" s="9">
        <f>AV19-AV15</f>
        <v>50.25317956981371</v>
      </c>
      <c r="AW22" s="7">
        <f>AW19-AW15</f>
        <v>47.962197608287624</v>
      </c>
      <c r="AX22" s="7">
        <f>AX19-AX15</f>
        <v>48.197101777219359</v>
      </c>
    </row>
    <row r="23" spans="1:50">
      <c r="A23" s="1">
        <v>2020</v>
      </c>
      <c r="B23" s="5"/>
      <c r="C23" s="5">
        <f>Bromsgrove!C23+Cannock!C23+'East Staffs'!C23+Lichfield!C23+Redditch!C23+Solihull!C23+Tamworth!C23+'Wyre Forest'!C23</f>
        <v>899.80000000000007</v>
      </c>
      <c r="D23" s="5">
        <f>Bromsgrove!D23+Cannock!D23+'East Staffs'!D23+Lichfield!D23+Redditch!D23+Solihull!D23+Tamworth!D23+'Wyre Forest'!D23</f>
        <v>920.20784439629676</v>
      </c>
      <c r="E23" s="64">
        <f>Bromsgrove!E23+Cannock!E23+'East Staffs'!E23+Lichfield!E23+Redditch!E23+Solihull!E23+Tamworth!E23+'Wyre Forest'!E23</f>
        <v>906.1</v>
      </c>
      <c r="F23" s="5">
        <f>Bromsgrove!F23+Cannock!F23+'East Staffs'!F23+Lichfield!F23+Redditch!F23+Solihull!F23+Tamworth!F23+'Wyre Forest'!F23</f>
        <v>910.66204661713414</v>
      </c>
      <c r="G23" s="5">
        <f>Bromsgrove!G23+Cannock!G23+'East Staffs'!G23+Lichfield!G23+Redditch!G23+Solihull!G23+Tamworth!G23+'Wyre Forest'!G23</f>
        <v>912.75154662166858</v>
      </c>
      <c r="K23" s="1">
        <v>2021</v>
      </c>
      <c r="L23" s="5"/>
      <c r="M23" s="5">
        <f>Bromsgrove!M23+Cannock!M23+'East Staffs'!M23+Lichfield!M23+Redditch!M23+Solihull!M23+Tamworth!M23+'Wyre Forest'!M23</f>
        <v>3.5</v>
      </c>
      <c r="N23" s="5">
        <f>Bromsgrove!N23+Cannock!N23+'East Staffs'!N23+Lichfield!N23+Redditch!N23+Solihull!N23+Tamworth!N23+'Wyre Forest'!N23</f>
        <v>3.724442112060955</v>
      </c>
      <c r="O23" s="64">
        <f>Bromsgrove!O23+Cannock!O23+'East Staffs'!O23+Lichfield!O23+Redditch!O23+Solihull!O23+Tamworth!O23+'Wyre Forest'!O23</f>
        <v>2.8999999999999995</v>
      </c>
      <c r="P23" s="5">
        <f>Bromsgrove!P23+Cannock!P23+'East Staffs'!P23+Lichfield!P23+Redditch!P23+Solihull!P23+Tamworth!P23+'Wyre Forest'!P23</f>
        <v>2.3942405523713886</v>
      </c>
      <c r="Q23" s="5">
        <f>Bromsgrove!Q23+Cannock!Q23+'East Staffs'!Q23+Lichfield!Q23+Redditch!Q23+Solihull!Q23+Tamworth!Q23+'Wyre Forest'!Q23</f>
        <v>2.757719660870837</v>
      </c>
      <c r="S23" s="2"/>
      <c r="U23" s="1">
        <v>2021</v>
      </c>
      <c r="V23" s="5"/>
      <c r="W23" s="5">
        <f>Bromsgrove!W23+Cannock!W23+'East Staffs'!W23+Lichfield!W23+Redditch!W23+Solihull!W23+Tamworth!W23+'Wyre Forest'!W23</f>
        <v>1.3</v>
      </c>
      <c r="X23" s="5">
        <f>Bromsgrove!X23+Cannock!X23+'East Staffs'!X23+Lichfield!X23+Redditch!X23+Solihull!X23+Tamworth!X23+'Wyre Forest'!X23</f>
        <v>1.7252827344089117</v>
      </c>
      <c r="Y23" s="64">
        <f>Bromsgrove!Y23+Cannock!Y23+'East Staffs'!Y23+Lichfield!Y23+Redditch!Y23+Solihull!Y23+Tamworth!Y23+'Wyre Forest'!Y23</f>
        <v>1.5000000000000002</v>
      </c>
      <c r="Z23" s="5">
        <f>Bromsgrove!Z23+Cannock!Z23+'East Staffs'!Z23+Lichfield!Z23+Redditch!Z23+Solihull!Z23+Tamworth!Z23+'Wyre Forest'!Z23</f>
        <v>2.1594503778021403</v>
      </c>
      <c r="AA23" s="5">
        <f>Bromsgrove!AA23+Cannock!AA23+'East Staffs'!AA23+Lichfield!AA23+Redditch!AA23+Solihull!AA23+Tamworth!AA23+'Wyre Forest'!AA23</f>
        <v>2.3477266218032886</v>
      </c>
      <c r="AS23" s="4" t="s">
        <v>90</v>
      </c>
      <c r="AT23" s="62">
        <f>AT22*50</f>
        <v>2975.399999999996</v>
      </c>
      <c r="AU23" s="62"/>
      <c r="AV23" s="77">
        <f t="shared" ref="AV23" si="3">AV22*50</f>
        <v>2512.6589784906855</v>
      </c>
      <c r="AW23" s="62">
        <f t="shared" ref="AW23:AX23" si="4">AW22*50</f>
        <v>2398.1098804143812</v>
      </c>
      <c r="AX23" s="62">
        <f t="shared" si="4"/>
        <v>2409.855088860968</v>
      </c>
    </row>
    <row r="24" spans="1:50">
      <c r="A24" s="1">
        <v>2021</v>
      </c>
      <c r="B24" s="5"/>
      <c r="C24" s="5">
        <f>Bromsgrove!C24+Cannock!C24+'East Staffs'!C24+Lichfield!C24+Redditch!C24+Solihull!C24+Tamworth!C24+'Wyre Forest'!C24</f>
        <v>904.7</v>
      </c>
      <c r="D24" s="5">
        <f>Bromsgrove!D24+Cannock!D24+'East Staffs'!D24+Lichfield!D24+Redditch!D24+Solihull!D24+Tamworth!D24+'Wyre Forest'!D24</f>
        <v>925.66816729244033</v>
      </c>
      <c r="E24" s="64">
        <f>Bromsgrove!E24+Cannock!E24+'East Staffs'!E24+Lichfield!E24+Redditch!E24+Solihull!E24+Tamworth!E24+'Wyre Forest'!E24</f>
        <v>910.6</v>
      </c>
      <c r="F24" s="5">
        <f>Bromsgrove!F24+Cannock!F24+'East Staffs'!F24+Lichfield!F24+Redditch!F24+Solihull!F24+Tamworth!F24+'Wyre Forest'!F24</f>
        <v>915.21573754730753</v>
      </c>
      <c r="G24" s="5">
        <f>Bromsgrove!G24+Cannock!G24+'East Staffs'!G24+Lichfield!G24+Redditch!G24+Solihull!G24+Tamworth!G24+'Wyre Forest'!G24</f>
        <v>917.91980482369001</v>
      </c>
      <c r="K24" s="1">
        <v>2022</v>
      </c>
      <c r="L24" s="5"/>
      <c r="M24" s="5">
        <f>Bromsgrove!M24+Cannock!M24+'East Staffs'!M24+Lichfield!M24+Redditch!M24+Solihull!M24+Tamworth!M24+'Wyre Forest'!M24</f>
        <v>3.5999999999999996</v>
      </c>
      <c r="N24" s="5"/>
      <c r="O24" s="64">
        <f>Bromsgrove!O24+Cannock!O24+'East Staffs'!O24+Lichfield!O24+Redditch!O24+Solihull!O24+Tamworth!O24+'Wyre Forest'!O24</f>
        <v>2.8999999999999995</v>
      </c>
      <c r="P24" s="5">
        <f>Bromsgrove!P24+Cannock!P24+'East Staffs'!P24+Lichfield!P24+Redditch!P24+Solihull!P24+Tamworth!P24+'Wyre Forest'!P24</f>
        <v>2.4825357097704619</v>
      </c>
      <c r="Q24" s="5">
        <f>Bromsgrove!Q24+Cannock!Q24+'East Staffs'!Q24+Lichfield!Q24+Redditch!Q24+Solihull!Q24+Tamworth!Q24+'Wyre Forest'!Q24</f>
        <v>2.8733589366061749</v>
      </c>
      <c r="S24" s="2"/>
      <c r="U24" s="1">
        <v>2022</v>
      </c>
      <c r="V24" s="5"/>
      <c r="W24" s="5">
        <f>Bromsgrove!W24+Cannock!W24+'East Staffs'!W24+Lichfield!W24+Redditch!W24+Solihull!W24+Tamworth!W24+'Wyre Forest'!W24</f>
        <v>1.3</v>
      </c>
      <c r="X24" s="5"/>
      <c r="Y24" s="64">
        <f>Bromsgrove!Y24+Cannock!Y24+'East Staffs'!Y24+Lichfield!Y24+Redditch!Y24+Solihull!Y24+Tamworth!Y24+'Wyre Forest'!Y24</f>
        <v>1.3</v>
      </c>
      <c r="Z24" s="5">
        <f>Bromsgrove!Z24+Cannock!Z24+'East Staffs'!Z24+Lichfield!Z24+Redditch!Z24+Solihull!Z24+Tamworth!Z24+'Wyre Forest'!Z24</f>
        <v>1.980846596757903</v>
      </c>
      <c r="AA24" s="5">
        <f>Bromsgrove!AA24+Cannock!AA24+'East Staffs'!AA24+Lichfield!AA24+Redditch!AA24+Solihull!AA24+Tamworth!AA24+'Wyre Forest'!AA24</f>
        <v>2.2279580440604478</v>
      </c>
      <c r="AV24" s="19"/>
    </row>
    <row r="25" spans="1:50">
      <c r="A25" s="1">
        <v>2022</v>
      </c>
      <c r="B25" s="5"/>
      <c r="C25" s="5">
        <f>Bromsgrove!C25+Cannock!C25+'East Staffs'!C25+Lichfield!C25+Redditch!C25+Solihull!C25+Tamworth!C25+'Wyre Forest'!C25</f>
        <v>909.39999999999986</v>
      </c>
      <c r="D25" s="5"/>
      <c r="E25" s="64">
        <f>Bromsgrove!E25+Cannock!E25+'East Staffs'!E25+Lichfield!E25+Redditch!E25+Solihull!E25+Tamworth!E25+'Wyre Forest'!E25</f>
        <v>914.49999999999977</v>
      </c>
      <c r="F25" s="5">
        <f>Bromsgrove!F25+Cannock!F25+'East Staffs'!F25+Lichfield!F25+Redditch!F25+Solihull!F25+Tamworth!F25+'Wyre Forest'!F25</f>
        <v>919.67911985383591</v>
      </c>
      <c r="G25" s="5">
        <f>Bromsgrove!G25+Cannock!G25+'East Staffs'!G25+Lichfield!G25+Redditch!G25+Solihull!G25+Tamworth!G25+'Wyre Forest'!G25</f>
        <v>923.04749140422234</v>
      </c>
      <c r="K25" s="1">
        <v>2023</v>
      </c>
      <c r="L25" s="5"/>
      <c r="M25" s="5">
        <f>Bromsgrove!M25+Cannock!M25+'East Staffs'!M25+Lichfield!M25+Redditch!M25+Solihull!M25+Tamworth!M25+'Wyre Forest'!M25</f>
        <v>3.5</v>
      </c>
      <c r="N25" s="5"/>
      <c r="O25" s="64">
        <f>Bromsgrove!O25+Cannock!O25+'East Staffs'!O25+Lichfield!O25+Redditch!O25+Solihull!O25+Tamworth!O25+'Wyre Forest'!O25</f>
        <v>2.8</v>
      </c>
      <c r="P25" s="5">
        <f>Bromsgrove!P25+Cannock!P25+'East Staffs'!P25+Lichfield!P25+Redditch!P25+Solihull!P25+Tamworth!P25+'Wyre Forest'!P25</f>
        <v>2.3963261975496168</v>
      </c>
      <c r="Q25" s="5">
        <f>Bromsgrove!Q25+Cannock!Q25+'East Staffs'!Q25+Lichfield!Q25+Redditch!Q25+Solihull!Q25+Tamworth!Q25+'Wyre Forest'!Q25</f>
        <v>2.8311070550434243</v>
      </c>
      <c r="S25" s="2"/>
      <c r="U25" s="1">
        <v>2023</v>
      </c>
      <c r="V25" s="5"/>
      <c r="W25" s="5">
        <f>Bromsgrove!W25+Cannock!W25+'East Staffs'!W25+Lichfield!W25+Redditch!W25+Solihull!W25+Tamworth!W25+'Wyre Forest'!W25</f>
        <v>1.2</v>
      </c>
      <c r="X25" s="5"/>
      <c r="Y25" s="64">
        <f>Bromsgrove!Y25+Cannock!Y25+'East Staffs'!Y25+Lichfield!Y25+Redditch!Y25+Solihull!Y25+Tamworth!Y25+'Wyre Forest'!Y25</f>
        <v>1.3</v>
      </c>
      <c r="Z25" s="5">
        <f>Bromsgrove!Z25+Cannock!Z25+'East Staffs'!Z25+Lichfield!Z25+Redditch!Z25+Solihull!Z25+Tamworth!Z25+'Wyre Forest'!Z25</f>
        <v>1.8779245835931473</v>
      </c>
      <c r="AA25" s="5">
        <f>Bromsgrove!AA25+Cannock!AA25+'East Staffs'!AA25+Lichfield!AA25+Redditch!AA25+Solihull!AA25+Tamworth!AA25+'Wyre Forest'!AA25</f>
        <v>2.1568132988265027</v>
      </c>
      <c r="AS25" s="13" t="s">
        <v>4</v>
      </c>
      <c r="AV25" s="19"/>
    </row>
    <row r="26" spans="1:50">
      <c r="A26" s="1">
        <v>2023</v>
      </c>
      <c r="B26" s="5"/>
      <c r="C26" s="5">
        <f>Bromsgrove!C26+Cannock!C26+'East Staffs'!C26+Lichfield!C26+Redditch!C26+Solihull!C26+Tamworth!C26+'Wyre Forest'!C26</f>
        <v>913.9</v>
      </c>
      <c r="D26" s="5"/>
      <c r="E26" s="64">
        <f>Bromsgrove!E26+Cannock!E26+'East Staffs'!E26+Lichfield!E26+Redditch!E26+Solihull!E26+Tamworth!E26+'Wyre Forest'!E26</f>
        <v>918.6</v>
      </c>
      <c r="F26" s="5">
        <f>Bromsgrove!F26+Cannock!F26+'East Staffs'!F26+Lichfield!F26+Redditch!F26+Solihull!F26+Tamworth!F26+'Wyre Forest'!F26</f>
        <v>923.95337063497868</v>
      </c>
      <c r="G26" s="5">
        <f>Bromsgrove!G26+Cannock!G26+'East Staffs'!G26+Lichfield!G26+Redditch!G26+Solihull!G26+Tamworth!G26+'Wyre Forest'!G26</f>
        <v>928.04942654590968</v>
      </c>
      <c r="K26" s="1">
        <v>2024</v>
      </c>
      <c r="L26" s="5"/>
      <c r="M26" s="5">
        <f>Bromsgrove!M26+Cannock!M26+'East Staffs'!M26+Lichfield!M26+Redditch!M26+Solihull!M26+Tamworth!M26+'Wyre Forest'!M26</f>
        <v>3.5999999999999996</v>
      </c>
      <c r="N26" s="5"/>
      <c r="O26" s="64">
        <f>Bromsgrove!O26+Cannock!O26+'East Staffs'!O26+Lichfield!O26+Redditch!O26+Solihull!O26+Tamworth!O26+'Wyre Forest'!O26</f>
        <v>2.5999999999999996</v>
      </c>
      <c r="P26" s="5">
        <f>Bromsgrove!P26+Cannock!P26+'East Staffs'!P26+Lichfield!P26+Redditch!P26+Solihull!P26+Tamworth!P26+'Wyre Forest'!P26</f>
        <v>2.3959239595626167</v>
      </c>
      <c r="Q26" s="5">
        <f>Bromsgrove!Q26+Cannock!Q26+'East Staffs'!Q26+Lichfield!Q26+Redditch!Q26+Solihull!Q26+Tamworth!Q26+'Wyre Forest'!Q26</f>
        <v>2.8573908330024063</v>
      </c>
      <c r="S26" s="2"/>
      <c r="U26" s="1">
        <v>2024</v>
      </c>
      <c r="V26" s="5"/>
      <c r="W26" s="5">
        <f>Bromsgrove!W26+Cannock!W26+'East Staffs'!W26+Lichfield!W26+Redditch!W26+Solihull!W26+Tamworth!W26+'Wyre Forest'!W26</f>
        <v>1.0999999999999999</v>
      </c>
      <c r="X26" s="5"/>
      <c r="Y26" s="64">
        <f>Bromsgrove!Y26+Cannock!Y26+'East Staffs'!Y26+Lichfield!Y26+Redditch!Y26+Solihull!Y26+Tamworth!Y26+'Wyre Forest'!Y26</f>
        <v>1.0999999999999999</v>
      </c>
      <c r="Z26" s="5">
        <f>Bromsgrove!Z26+Cannock!Z26+'East Staffs'!Z26+Lichfield!Z26+Redditch!Z26+Solihull!Z26+Tamworth!Z26+'Wyre Forest'!Z26</f>
        <v>1.7630066696601392</v>
      </c>
      <c r="AA26" s="5">
        <f>Bromsgrove!AA26+Cannock!AA26+'East Staffs'!AA26+Lichfield!AA26+Redditch!AA26+Solihull!AA26+Tamworth!AA26+'Wyre Forest'!AA26</f>
        <v>2.0756120696649787</v>
      </c>
      <c r="AS26" s="1">
        <v>2001</v>
      </c>
      <c r="AT26" s="8">
        <f>AM4</f>
        <v>2.440615656387823</v>
      </c>
      <c r="AV26" s="19"/>
    </row>
    <row r="27" spans="1:50">
      <c r="A27" s="1">
        <v>2024</v>
      </c>
      <c r="B27" s="5"/>
      <c r="C27" s="5">
        <f>Bromsgrove!C27+Cannock!C27+'East Staffs'!C27+Lichfield!C27+Redditch!C27+Solihull!C27+Tamworth!C27+'Wyre Forest'!C27</f>
        <v>918.5</v>
      </c>
      <c r="D27" s="5"/>
      <c r="E27" s="64">
        <f>Bromsgrove!E27+Cannock!E27+'East Staffs'!E27+Lichfield!E27+Redditch!E27+Solihull!E27+Tamworth!E27+'Wyre Forest'!E27</f>
        <v>922.5</v>
      </c>
      <c r="F27" s="5">
        <f>Bromsgrove!F27+Cannock!F27+'East Staffs'!F27+Lichfield!F27+Redditch!F27+Solihull!F27+Tamworth!F27+'Wyre Forest'!F27</f>
        <v>928.11230126420151</v>
      </c>
      <c r="G27" s="5">
        <f>Bromsgrove!G27+Cannock!G27+'East Staffs'!G27+Lichfield!G27+Redditch!G27+Solihull!G27+Tamworth!G27+'Wyre Forest'!G27</f>
        <v>932.97822956602113</v>
      </c>
      <c r="K27" s="1">
        <v>2025</v>
      </c>
      <c r="L27" s="5"/>
      <c r="M27" s="5">
        <f>Bromsgrove!M27+Cannock!M27+'East Staffs'!M27+Lichfield!M27+Redditch!M27+Solihull!M27+Tamworth!M27+'Wyre Forest'!M27</f>
        <v>3.5999999999999996</v>
      </c>
      <c r="N27" s="5"/>
      <c r="O27" s="64">
        <f>Bromsgrove!O27+Cannock!O27+'East Staffs'!O27+Lichfield!O27+Redditch!O27+Solihull!O27+Tamworth!O27+'Wyre Forest'!O27</f>
        <v>2.8</v>
      </c>
      <c r="P27" s="5">
        <f>Bromsgrove!P27+Cannock!P27+'East Staffs'!P27+Lichfield!P27+Redditch!P27+Solihull!P27+Tamworth!P27+'Wyre Forest'!P27</f>
        <v>2.3926680223752452</v>
      </c>
      <c r="Q27" s="5">
        <f>Bromsgrove!Q27+Cannock!Q27+'East Staffs'!Q27+Lichfield!Q27+Redditch!Q27+Solihull!Q27+Tamworth!Q27+'Wyre Forest'!Q27</f>
        <v>2.8702992269935472</v>
      </c>
      <c r="S27" s="2"/>
      <c r="U27" s="1">
        <v>2025</v>
      </c>
      <c r="V27" s="5"/>
      <c r="W27" s="5">
        <f>Bromsgrove!W27+Cannock!W27+'East Staffs'!W27+Lichfield!W27+Redditch!W27+Solihull!W27+Tamworth!W27+'Wyre Forest'!W27</f>
        <v>0.9</v>
      </c>
      <c r="X27" s="5"/>
      <c r="Y27" s="64">
        <f>Bromsgrove!Y27+Cannock!Y27+'East Staffs'!Y27+Lichfield!Y27+Redditch!Y27+Solihull!Y27+Tamworth!Y27+'Wyre Forest'!Y27</f>
        <v>0.99999999999999989</v>
      </c>
      <c r="Z27" s="5">
        <f>Bromsgrove!Z27+Cannock!Z27+'East Staffs'!Z27+Lichfield!Z27+Redditch!Z27+Solihull!Z27+Tamworth!Z27+'Wyre Forest'!Z27</f>
        <v>1.6322133160020922</v>
      </c>
      <c r="AA27" s="5">
        <f>Bromsgrove!AA27+Cannock!AA27+'East Staffs'!AA27+Lichfield!AA27+Redditch!AA27+Solihull!AA27+Tamworth!AA27+'Wyre Forest'!AA27</f>
        <v>1.9734711249347927</v>
      </c>
      <c r="AS27" s="1">
        <v>2011</v>
      </c>
      <c r="AT27" s="8">
        <f>AM6</f>
        <v>2.3507363674386266</v>
      </c>
      <c r="AU27" s="8">
        <f t="shared" ref="AU27:AX29" si="5">AN6</f>
        <v>2.371033373896668</v>
      </c>
      <c r="AV27" s="23">
        <f t="shared" si="5"/>
        <v>2.3710483551266788</v>
      </c>
      <c r="AW27" s="8">
        <f t="shared" si="5"/>
        <v>2.3710483551266788</v>
      </c>
      <c r="AX27" s="8">
        <f t="shared" si="5"/>
        <v>2.3710483551266788</v>
      </c>
    </row>
    <row r="28" spans="1:50">
      <c r="A28" s="1">
        <v>2025</v>
      </c>
      <c r="B28" s="5"/>
      <c r="C28" s="5">
        <f>Bromsgrove!C28+Cannock!C28+'East Staffs'!C28+Lichfield!C28+Redditch!C28+Solihull!C28+Tamworth!C28+'Wyre Forest'!C28</f>
        <v>922.9</v>
      </c>
      <c r="D28" s="5"/>
      <c r="E28" s="64">
        <f>Bromsgrove!E28+Cannock!E28+'East Staffs'!E28+Lichfield!E28+Redditch!E28+Solihull!E28+Tamworth!E28+'Wyre Forest'!E28</f>
        <v>926.4</v>
      </c>
      <c r="F28" s="5">
        <f>Bromsgrove!F28+Cannock!F28+'East Staffs'!F28+Lichfield!F28+Redditch!F28+Solihull!F28+Tamworth!F28+'Wyre Forest'!F28</f>
        <v>932.13718260257872</v>
      </c>
      <c r="G28" s="5">
        <f>Bromsgrove!G28+Cannock!G28+'East Staffs'!G28+Lichfield!G28+Redditch!G28+Solihull!G28+Tamworth!G28+'Wyre Forest'!G28</f>
        <v>937.80059143508993</v>
      </c>
      <c r="K28" s="1">
        <v>2026</v>
      </c>
      <c r="L28" s="5"/>
      <c r="M28" s="5">
        <f>Bromsgrove!M28+Cannock!M28+'East Staffs'!M28+Lichfield!M28+Redditch!M28+Solihull!M28+Tamworth!M28+'Wyre Forest'!M28</f>
        <v>3.7</v>
      </c>
      <c r="N28" s="5"/>
      <c r="O28" s="64">
        <f>Bromsgrove!O28+Cannock!O28+'East Staffs'!O28+Lichfield!O28+Redditch!O28+Solihull!O28+Tamworth!O28+'Wyre Forest'!O28</f>
        <v>2.8999999999999995</v>
      </c>
      <c r="P28" s="5">
        <f>Bromsgrove!P28+Cannock!P28+'East Staffs'!P28+Lichfield!P28+Redditch!P28+Solihull!P28+Tamworth!P28+'Wyre Forest'!P28</f>
        <v>2.3519444248800672</v>
      </c>
      <c r="Q28" s="5">
        <f>Bromsgrove!Q28+Cannock!Q28+'East Staffs'!Q28+Lichfield!Q28+Redditch!Q28+Solihull!Q28+Tamworth!Q28+'Wyre Forest'!Q28</f>
        <v>2.8397464582003731</v>
      </c>
      <c r="S28" s="2"/>
      <c r="U28" s="1">
        <v>2026</v>
      </c>
      <c r="V28" s="5"/>
      <c r="W28" s="5">
        <f>Bromsgrove!W28+Cannock!W28+'East Staffs'!W28+Lichfield!W28+Redditch!W28+Solihull!W28+Tamworth!W28+'Wyre Forest'!W28</f>
        <v>0.60000000000000009</v>
      </c>
      <c r="X28" s="5"/>
      <c r="Y28" s="64">
        <f>Bromsgrove!Y28+Cannock!Y28+'East Staffs'!Y28+Lichfield!Y28+Redditch!Y28+Solihull!Y28+Tamworth!Y28+'Wyre Forest'!Y28</f>
        <v>0.6</v>
      </c>
      <c r="Z28" s="5">
        <f>Bromsgrove!Z28+Cannock!Z28+'East Staffs'!Z28+Lichfield!Z28+Redditch!Z28+Solihull!Z28+Tamworth!Z28+'Wyre Forest'!Z28</f>
        <v>1.4991657776768597</v>
      </c>
      <c r="AA28" s="5">
        <f>Bromsgrove!AA28+Cannock!AA28+'East Staffs'!AA28+Lichfield!AA28+Redditch!AA28+Solihull!AA28+Tamworth!AA28+'Wyre Forest'!AA28</f>
        <v>1.8703015965920069</v>
      </c>
      <c r="AS28" s="1">
        <v>2016</v>
      </c>
      <c r="AT28" s="8">
        <f>AM7</f>
        <v>2.3063665338645416</v>
      </c>
      <c r="AU28" s="8">
        <f t="shared" si="5"/>
        <v>2.350320446557784</v>
      </c>
      <c r="AV28" s="23">
        <f t="shared" si="5"/>
        <v>2.3414481255603223</v>
      </c>
      <c r="AW28" s="8">
        <f t="shared" si="5"/>
        <v>2.3500297266970529</v>
      </c>
      <c r="AX28" s="8">
        <f t="shared" si="5"/>
        <v>2.3576935423911056</v>
      </c>
    </row>
    <row r="29" spans="1:50">
      <c r="A29" s="1">
        <v>2026</v>
      </c>
      <c r="B29" s="5"/>
      <c r="C29" s="5">
        <f>Bromsgrove!C29+Cannock!C29+'East Staffs'!C29+Lichfield!C29+Redditch!C29+Solihull!C29+Tamworth!C29+'Wyre Forest'!C29</f>
        <v>927.00000000000011</v>
      </c>
      <c r="D29" s="5"/>
      <c r="E29" s="64">
        <f>Bromsgrove!E29+Cannock!E29+'East Staffs'!E29+Lichfield!E29+Redditch!E29+Solihull!E29+Tamworth!E29+'Wyre Forest'!E29</f>
        <v>929.69999999999993</v>
      </c>
      <c r="F29" s="5">
        <f>Bromsgrove!F29+Cannock!F29+'East Staffs'!F29+Lichfield!F29+Redditch!F29+Solihull!F29+Tamworth!F29+'Wyre Forest'!F29</f>
        <v>935.98829280513564</v>
      </c>
      <c r="G29" s="5">
        <f>Bromsgrove!G29+Cannock!G29+'East Staffs'!G29+Lichfield!G29+Redditch!G29+Solihull!G29+Tamworth!G29+'Wyre Forest'!G29</f>
        <v>942.4669141025613</v>
      </c>
      <c r="K29" s="1">
        <v>2027</v>
      </c>
      <c r="L29" s="5"/>
      <c r="M29" s="5">
        <f>Bromsgrove!M29+Cannock!M29+'East Staffs'!M29+Lichfield!M29+Redditch!M29+Solihull!M29+Tamworth!M29+'Wyre Forest'!M29</f>
        <v>3.7</v>
      </c>
      <c r="N29" s="5"/>
      <c r="O29" s="64">
        <f>Bromsgrove!O29+Cannock!O29+'East Staffs'!O29+Lichfield!O29+Redditch!O29+Solihull!O29+Tamworth!O29+'Wyre Forest'!O29</f>
        <v>2.9999999999999991</v>
      </c>
      <c r="P29" s="5">
        <f>Bromsgrove!P29+Cannock!P29+'East Staffs'!P29+Lichfield!P29+Redditch!P29+Solihull!P29+Tamworth!P29+'Wyre Forest'!P29</f>
        <v>2.4014027742706343</v>
      </c>
      <c r="Q29" s="5">
        <f>Bromsgrove!Q29+Cannock!Q29+'East Staffs'!Q29+Lichfield!Q29+Redditch!Q29+Solihull!Q29+Tamworth!Q29+'Wyre Forest'!Q29</f>
        <v>2.9109158057008386</v>
      </c>
      <c r="S29" s="2"/>
      <c r="U29" s="1">
        <v>2027</v>
      </c>
      <c r="V29" s="5"/>
      <c r="W29" s="5">
        <f>Bromsgrove!W29+Cannock!W29+'East Staffs'!W29+Lichfield!W29+Redditch!W29+Solihull!W29+Tamworth!W29+'Wyre Forest'!W29</f>
        <v>0.49999999999999994</v>
      </c>
      <c r="X29" s="5"/>
      <c r="Y29" s="64">
        <f>Bromsgrove!Y29+Cannock!Y29+'East Staffs'!Y29+Lichfield!Y29+Redditch!Y29+Solihull!Y29+Tamworth!Y29+'Wyre Forest'!Y29</f>
        <v>0.49999999999999994</v>
      </c>
      <c r="Z29" s="5">
        <f>Bromsgrove!Z29+Cannock!Z29+'East Staffs'!Z29+Lichfield!Z29+Redditch!Z29+Solihull!Z29+Tamworth!Z29+'Wyre Forest'!Z29</f>
        <v>1.3402532766571722</v>
      </c>
      <c r="AA29" s="5">
        <f>Bromsgrove!AA29+Cannock!AA29+'East Staffs'!AA29+Lichfield!AA29+Redditch!AA29+Solihull!AA29+Tamworth!AA29+'Wyre Forest'!AA29</f>
        <v>1.7255672433915556</v>
      </c>
      <c r="AS29" s="1">
        <v>2021</v>
      </c>
      <c r="AT29" s="8">
        <f>AM8</f>
        <v>2.2701979600104978</v>
      </c>
      <c r="AU29" s="8">
        <f t="shared" si="5"/>
        <v>2.3342035351843662</v>
      </c>
      <c r="AV29" s="23">
        <f t="shared" si="5"/>
        <v>2.3160740867111285</v>
      </c>
      <c r="AW29" s="8">
        <f t="shared" si="5"/>
        <v>2.3344133025750082</v>
      </c>
      <c r="AX29" s="8">
        <f t="shared" si="5"/>
        <v>2.3502303524380315</v>
      </c>
    </row>
    <row r="30" spans="1:50">
      <c r="A30" s="1">
        <v>2027</v>
      </c>
      <c r="B30" s="5"/>
      <c r="C30" s="5">
        <f>Bromsgrove!C30+Cannock!C30+'East Staffs'!C30+Lichfield!C30+Redditch!C30+Solihull!C30+Tamworth!C30+'Wyre Forest'!C30</f>
        <v>931.09999999999991</v>
      </c>
      <c r="D30" s="5"/>
      <c r="E30" s="64">
        <f>Bromsgrove!E30+Cannock!E30+'East Staffs'!E30+Lichfield!E30+Redditch!E30+Solihull!E30+Tamworth!E30+'Wyre Forest'!E30</f>
        <v>933.30000000000007</v>
      </c>
      <c r="F30" s="5">
        <f>Bromsgrove!F30+Cannock!F30+'East Staffs'!F30+Lichfield!F30+Redditch!F30+Solihull!F30+Tamworth!F30+'Wyre Forest'!F30</f>
        <v>939.72994885606363</v>
      </c>
      <c r="G30" s="5">
        <f>Bromsgrove!G30+Cannock!G30+'East Staffs'!G30+Lichfield!G30+Redditch!G30+Solihull!G30+Tamworth!G30+'Wyre Forest'!G30</f>
        <v>947.04894551258792</v>
      </c>
      <c r="K30" s="1">
        <v>2028</v>
      </c>
      <c r="L30" s="5"/>
      <c r="M30" s="5">
        <f>Bromsgrove!M30+Cannock!M30+'East Staffs'!M30+Lichfield!M30+Redditch!M30+Solihull!M30+Tamworth!M30+'Wyre Forest'!M30</f>
        <v>3.7</v>
      </c>
      <c r="N30" s="5"/>
      <c r="O30" s="64">
        <f>Bromsgrove!O30+Cannock!O30+'East Staffs'!O30+Lichfield!O30+Redditch!O30+Solihull!O30+Tamworth!O30+'Wyre Forest'!O30</f>
        <v>2.9999999999999991</v>
      </c>
      <c r="P30" s="5">
        <f>Bromsgrove!P30+Cannock!P30+'East Staffs'!P30+Lichfield!P30+Redditch!P30+Solihull!P30+Tamworth!P30+'Wyre Forest'!P30</f>
        <v>2.4835744977294505</v>
      </c>
      <c r="Q30" s="5">
        <f>Bromsgrove!Q30+Cannock!Q30+'East Staffs'!Q30+Lichfield!Q30+Redditch!Q30+Solihull!Q30+Tamworth!Q30+'Wyre Forest'!Q30</f>
        <v>3.0087049470666654</v>
      </c>
      <c r="S30" s="2"/>
      <c r="U30" s="1">
        <v>2028</v>
      </c>
      <c r="V30" s="5"/>
      <c r="W30" s="5">
        <f>Bromsgrove!W30+Cannock!W30+'East Staffs'!W30+Lichfield!W30+Redditch!W30+Solihull!W30+Tamworth!W30+'Wyre Forest'!W30</f>
        <v>0.3</v>
      </c>
      <c r="X30" s="5"/>
      <c r="Y30" s="64">
        <f>Bromsgrove!Y30+Cannock!Y30+'East Staffs'!Y30+Lichfield!Y30+Redditch!Y30+Solihull!Y30+Tamworth!Y30+'Wyre Forest'!Y30</f>
        <v>0.40000000000000008</v>
      </c>
      <c r="Z30" s="5">
        <f>Bromsgrove!Z30+Cannock!Z30+'East Staffs'!Z30+Lichfield!Z30+Redditch!Z30+Solihull!Z30+Tamworth!Z30+'Wyre Forest'!Z30</f>
        <v>1.1723021693887437</v>
      </c>
      <c r="AA30" s="5">
        <f>Bromsgrove!AA30+Cannock!AA30+'East Staffs'!AA30+Lichfield!AA30+Redditch!AA30+Solihull!AA30+Tamworth!AA30+'Wyre Forest'!AA30</f>
        <v>1.5801467449099424</v>
      </c>
      <c r="AS30" s="1">
        <v>2026</v>
      </c>
      <c r="AT30" s="8">
        <f>AM9</f>
        <v>2.2379306875047549</v>
      </c>
      <c r="AV30" s="23">
        <f t="shared" ref="AV30:AX31" si="6">AO9</f>
        <v>2.2798007638760467</v>
      </c>
      <c r="AW30" s="8">
        <f t="shared" si="6"/>
        <v>2.3060914348021582</v>
      </c>
      <c r="AX30" s="8">
        <f t="shared" si="6"/>
        <v>2.3283788526158751</v>
      </c>
    </row>
    <row r="31" spans="1:50">
      <c r="A31" s="1">
        <v>2028</v>
      </c>
      <c r="B31" s="5"/>
      <c r="C31" s="5">
        <f>Bromsgrove!C31+Cannock!C31+'East Staffs'!C31+Lichfield!C31+Redditch!C31+Solihull!C31+Tamworth!C31+'Wyre Forest'!C31</f>
        <v>935.1</v>
      </c>
      <c r="D31" s="5"/>
      <c r="E31" s="64">
        <f>Bromsgrove!E31+Cannock!E31+'East Staffs'!E31+Lichfield!E31+Redditch!E31+Solihull!E31+Tamworth!E31+'Wyre Forest'!E31</f>
        <v>936.6</v>
      </c>
      <c r="F31" s="5">
        <f>Bromsgrove!F31+Cannock!F31+'East Staffs'!F31+Lichfield!F31+Redditch!F31+Solihull!F31+Tamworth!F31+'Wyre Forest'!F31</f>
        <v>943.38582552318167</v>
      </c>
      <c r="G31" s="5">
        <f>Bromsgrove!G31+Cannock!G31+'East Staffs'!G31+Lichfield!G31+Redditch!G31+Solihull!G31+Tamworth!G31+'Wyre Forest'!G31</f>
        <v>951.56077939279999</v>
      </c>
      <c r="K31" s="1">
        <v>2029</v>
      </c>
      <c r="L31" s="5"/>
      <c r="M31" s="5">
        <f>Bromsgrove!M31+Cannock!M31+'East Staffs'!M31+Lichfield!M31+Redditch!M31+Solihull!M31+Tamworth!M31+'Wyre Forest'!M31</f>
        <v>3.7</v>
      </c>
      <c r="N31" s="5"/>
      <c r="O31" s="64">
        <f>Bromsgrove!O31+Cannock!O31+'East Staffs'!O31+Lichfield!O31+Redditch!O31+Solihull!O31+Tamworth!O31+'Wyre Forest'!O31</f>
        <v>3.0999999999999996</v>
      </c>
      <c r="P31" s="5">
        <f>Bromsgrove!P31+Cannock!P31+'East Staffs'!P31+Lichfield!P31+Redditch!P31+Solihull!P31+Tamworth!P31+'Wyre Forest'!P31</f>
        <v>2.5551139708211879</v>
      </c>
      <c r="Q31" s="5">
        <f>Bromsgrove!Q31+Cannock!Q31+'East Staffs'!Q31+Lichfield!Q31+Redditch!Q31+Solihull!Q31+Tamworth!Q31+'Wyre Forest'!Q31</f>
        <v>3.0839301558470589</v>
      </c>
      <c r="S31" s="2"/>
      <c r="U31" s="1">
        <v>2029</v>
      </c>
      <c r="V31" s="5"/>
      <c r="W31" s="5">
        <f>Bromsgrove!W31+Cannock!W31+'East Staffs'!W31+Lichfield!W31+Redditch!W31+Solihull!W31+Tamworth!W31+'Wyre Forest'!W31</f>
        <v>0.3</v>
      </c>
      <c r="X31" s="5"/>
      <c r="Y31" s="64">
        <f>Bromsgrove!Y31+Cannock!Y31+'East Staffs'!Y31+Lichfield!Y31+Redditch!Y31+Solihull!Y31+Tamworth!Y31+'Wyre Forest'!Y31</f>
        <v>0.3</v>
      </c>
      <c r="Z31" s="5">
        <f>Bromsgrove!Z31+Cannock!Z31+'East Staffs'!Z31+Lichfield!Z31+Redditch!Z31+Solihull!Z31+Tamworth!Z31+'Wyre Forest'!Z31</f>
        <v>0.99983074416362527</v>
      </c>
      <c r="AA31" s="5">
        <f>Bromsgrove!AA31+Cannock!AA31+'East Staffs'!AA31+Lichfield!AA31+Redditch!AA31+Solihull!AA31+Tamworth!AA31+'Wyre Forest'!AA31</f>
        <v>1.4242603314911362</v>
      </c>
      <c r="AS31" s="1">
        <v>2031</v>
      </c>
      <c r="AT31" s="8">
        <f>AM10</f>
        <v>2.2101146866981982</v>
      </c>
      <c r="AV31" s="23">
        <f t="shared" si="6"/>
        <v>2.2466172784353762</v>
      </c>
      <c r="AW31" s="8">
        <f t="shared" si="6"/>
        <v>2.2756686099445007</v>
      </c>
      <c r="AX31" s="8">
        <f t="shared" si="6"/>
        <v>2.3035846427038345</v>
      </c>
    </row>
    <row r="32" spans="1:50">
      <c r="A32" s="1">
        <v>2029</v>
      </c>
      <c r="B32" s="5"/>
      <c r="C32" s="5">
        <f>Bromsgrove!C32+Cannock!C32+'East Staffs'!C32+Lichfield!C32+Redditch!C32+Solihull!C32+Tamworth!C32+'Wyre Forest'!C32</f>
        <v>938.9</v>
      </c>
      <c r="D32" s="5"/>
      <c r="E32" s="64">
        <f>Bromsgrove!E32+Cannock!E32+'East Staffs'!E32+Lichfield!E32+Redditch!E32+Solihull!E32+Tamworth!E32+'Wyre Forest'!E32</f>
        <v>940</v>
      </c>
      <c r="F32" s="5">
        <f>Bromsgrove!F32+Cannock!F32+'East Staffs'!F32+Lichfield!F32+Redditch!F32+Solihull!F32+Tamworth!F32+'Wyre Forest'!F32</f>
        <v>946.94077023816658</v>
      </c>
      <c r="G32" s="5">
        <f>Bromsgrove!G32+Cannock!G32+'East Staffs'!G32+Lichfield!G32+Redditch!G32+Solihull!G32+Tamworth!G32+'Wyre Forest'!G32</f>
        <v>955.97255143222287</v>
      </c>
      <c r="K32" s="1">
        <v>2030</v>
      </c>
      <c r="L32" s="5"/>
      <c r="M32" s="5">
        <f>Bromsgrove!M32+Cannock!M32+'East Staffs'!M32+Lichfield!M32+Redditch!M32+Solihull!M32+Tamworth!M32+'Wyre Forest'!M32</f>
        <v>3.7</v>
      </c>
      <c r="N32" s="5"/>
      <c r="O32" s="64">
        <f>Bromsgrove!O32+Cannock!O32+'East Staffs'!O32+Lichfield!O32+Redditch!O32+Solihull!O32+Tamworth!O32+'Wyre Forest'!O32</f>
        <v>3.1999999999999997</v>
      </c>
      <c r="P32" s="5">
        <f>Bromsgrove!P32+Cannock!P32+'East Staffs'!P32+Lichfield!P32+Redditch!P32+Solihull!P32+Tamworth!P32+'Wyre Forest'!P32</f>
        <v>2.5093290782978568</v>
      </c>
      <c r="Q32" s="5">
        <f>Bromsgrove!Q32+Cannock!Q32+'East Staffs'!Q32+Lichfield!Q32+Redditch!Q32+Solihull!Q32+Tamworth!Q32+'Wyre Forest'!Q32</f>
        <v>3.0477421552701571</v>
      </c>
      <c r="S32" s="2"/>
      <c r="U32" s="1">
        <v>2030</v>
      </c>
      <c r="V32" s="5"/>
      <c r="W32" s="5">
        <f>Bromsgrove!W32+Cannock!W32+'East Staffs'!W32+Lichfield!W32+Redditch!W32+Solihull!W32+Tamworth!W32+'Wyre Forest'!W32</f>
        <v>-0.10000000000000003</v>
      </c>
      <c r="X32" s="5"/>
      <c r="Y32" s="64">
        <f>Bromsgrove!Y32+Cannock!Y32+'East Staffs'!Y32+Lichfield!Y32+Redditch!Y32+Solihull!Y32+Tamworth!Y32+'Wyre Forest'!Y32</f>
        <v>0</v>
      </c>
      <c r="Z32" s="5">
        <f>Bromsgrove!Z32+Cannock!Z32+'East Staffs'!Z32+Lichfield!Z32+Redditch!Z32+Solihull!Z32+Tamworth!Z32+'Wyre Forest'!Z32</f>
        <v>0.88460860375884121</v>
      </c>
      <c r="AA32" s="5">
        <f>Bromsgrove!AA32+Cannock!AA32+'East Staffs'!AA32+Lichfield!AA32+Redditch!AA32+Solihull!AA32+Tamworth!AA32+'Wyre Forest'!AA32</f>
        <v>1.3216823879088904</v>
      </c>
    </row>
    <row r="33" spans="1:36">
      <c r="A33" s="1">
        <v>2030</v>
      </c>
      <c r="B33" s="5"/>
      <c r="C33" s="5">
        <f>Bromsgrove!C33+Cannock!C33+'East Staffs'!C33+Lichfield!C33+Redditch!C33+Solihull!C33+Tamworth!C33+'Wyre Forest'!C33</f>
        <v>942.6</v>
      </c>
      <c r="D33" s="5"/>
      <c r="E33" s="64">
        <f>Bromsgrove!E33+Cannock!E33+'East Staffs'!E33+Lichfield!E33+Redditch!E33+Solihull!E33+Tamworth!E33+'Wyre Forest'!E33</f>
        <v>943.19999999999993</v>
      </c>
      <c r="F33" s="5">
        <f>Bromsgrove!F33+Cannock!F33+'East Staffs'!F33+Lichfield!F33+Redditch!F33+Solihull!F33+Tamworth!F33+'Wyre Forest'!F33</f>
        <v>950.33470792022308</v>
      </c>
      <c r="G33" s="5">
        <f>Bromsgrove!G33+Cannock!G33+'East Staffs'!G33+Lichfield!G33+Redditch!G33+Solihull!G33+Tamworth!G33+'Wyre Forest'!G33</f>
        <v>960.22940669258821</v>
      </c>
      <c r="K33" s="1">
        <v>2031</v>
      </c>
      <c r="L33" s="5"/>
      <c r="M33" s="5">
        <f>Bromsgrove!M33+Cannock!M33+'East Staffs'!M33+Lichfield!M33+Redditch!M33+Solihull!M33+Tamworth!M33+'Wyre Forest'!M33</f>
        <v>3.7</v>
      </c>
      <c r="N33" s="5"/>
      <c r="O33" s="64">
        <f>Bromsgrove!O33+Cannock!O33+'East Staffs'!O33+Lichfield!O33+Redditch!O33+Solihull!O33+Tamworth!O33+'Wyre Forest'!O33</f>
        <v>3.1999999999999997</v>
      </c>
      <c r="P33" s="5">
        <f>Bromsgrove!P33+Cannock!P33+'East Staffs'!P33+Lichfield!P33+Redditch!P33+Solihull!P33+Tamworth!P33+'Wyre Forest'!P33</f>
        <v>2.5661207420987764</v>
      </c>
      <c r="Q33" s="5">
        <f>Bromsgrove!Q33+Cannock!Q33+'East Staffs'!Q33+Lichfield!Q33+Redditch!Q33+Solihull!Q33+Tamworth!Q33+'Wyre Forest'!Q33</f>
        <v>3.1399668104966421</v>
      </c>
      <c r="S33" s="2"/>
      <c r="U33" s="1">
        <v>2031</v>
      </c>
      <c r="V33" s="5"/>
      <c r="W33" s="5">
        <f>Bromsgrove!W33+Cannock!W33+'East Staffs'!W33+Lichfield!W33+Redditch!W33+Solihull!W33+Tamworth!W33+'Wyre Forest'!W33</f>
        <v>-0.4</v>
      </c>
      <c r="X33" s="5"/>
      <c r="Y33" s="64">
        <f>Bromsgrove!Y33+Cannock!Y33+'East Staffs'!Y33+Lichfield!Y33+Redditch!Y33+Solihull!Y33+Tamworth!Y33+'Wyre Forest'!Y33</f>
        <v>-0.20000000000000007</v>
      </c>
      <c r="Z33" s="5">
        <f>Bromsgrove!Z33+Cannock!Z33+'East Staffs'!Z33+Lichfield!Z33+Redditch!Z33+Solihull!Z33+Tamworth!Z33+'Wyre Forest'!Z33</f>
        <v>0.72764766355294097</v>
      </c>
      <c r="AA33" s="5">
        <f>Bromsgrove!AA33+Cannock!AA33+'East Staffs'!AA33+Lichfield!AA33+Redditch!AA33+Solihull!AA33+Tamworth!AA33+'Wyre Forest'!AA33</f>
        <v>1.1728109458549001</v>
      </c>
    </row>
    <row r="34" spans="1:36">
      <c r="A34" s="1">
        <v>2031</v>
      </c>
      <c r="B34" s="5"/>
      <c r="C34" s="5">
        <f>Bromsgrove!C34+Cannock!C34+'East Staffs'!C34+Lichfield!C34+Redditch!C34+Solihull!C34+Tamworth!C34+'Wyre Forest'!C34</f>
        <v>946.40000000000009</v>
      </c>
      <c r="D34" s="5"/>
      <c r="E34" s="5">
        <f>Bromsgrove!E34+Cannock!E34+'East Staffs'!E34+Lichfield!E34+Redditch!E34+Solihull!E34+Tamworth!E34+'Wyre Forest'!E34</f>
        <v>946.2</v>
      </c>
      <c r="F34" s="5">
        <f>Bromsgrove!F34+Cannock!F34+'East Staffs'!F34+Lichfield!F34+Redditch!F34+Solihull!F34+Tamworth!F34+'Wyre Forest'!F34</f>
        <v>953.62847632587489</v>
      </c>
      <c r="G34" s="5">
        <f>Bromsgrove!G34+Cannock!G34+'East Staffs'!G34+Lichfield!G34+Redditch!G34+Solihull!G34+Tamworth!G34+'Wyre Forest'!G34</f>
        <v>964.41596561105871</v>
      </c>
      <c r="S34" s="16"/>
    </row>
    <row r="35" spans="1:36">
      <c r="A35" s="1"/>
      <c r="S35" s="2"/>
    </row>
    <row r="36" spans="1:36">
      <c r="A36" s="1"/>
      <c r="S36" s="2"/>
    </row>
    <row r="37" spans="1:36">
      <c r="A37" s="1"/>
      <c r="S37" s="2"/>
    </row>
    <row r="38" spans="1:36">
      <c r="A38" s="1"/>
      <c r="S38" s="2"/>
    </row>
    <row r="39" spans="1:36">
      <c r="A39" s="1"/>
      <c r="S39" s="2"/>
    </row>
    <row r="40" spans="1:36">
      <c r="A40" s="1"/>
      <c r="S40" s="2"/>
      <c r="AE40" s="14" t="s">
        <v>22</v>
      </c>
      <c r="AF40" s="14"/>
      <c r="AG40" s="14"/>
      <c r="AH40" s="14"/>
      <c r="AI40" s="14"/>
      <c r="AJ40" s="14"/>
    </row>
    <row r="41" spans="1:36">
      <c r="A41" s="1"/>
      <c r="S41" s="2"/>
      <c r="AE41" s="14" t="s">
        <v>18</v>
      </c>
      <c r="AF41" s="15">
        <f>AF10-AF6</f>
        <v>59.507999999999925</v>
      </c>
      <c r="AG41" s="15"/>
      <c r="AH41" s="15">
        <f t="shared" ref="AH41:AJ41" si="7">AH10-AH6</f>
        <v>50.252871228687923</v>
      </c>
      <c r="AI41" s="15">
        <f t="shared" si="7"/>
        <v>47.961889267161837</v>
      </c>
      <c r="AJ41" s="15">
        <f t="shared" si="7"/>
        <v>48.196793436093571</v>
      </c>
    </row>
    <row r="42" spans="1:36">
      <c r="A42" s="1"/>
      <c r="S42" s="2"/>
    </row>
    <row r="43" spans="1:36">
      <c r="A43" s="1"/>
      <c r="S43" s="2"/>
    </row>
    <row r="44" spans="1:36">
      <c r="A44" s="1"/>
      <c r="S44" s="2"/>
    </row>
    <row r="45" spans="1:36">
      <c r="A45" s="1"/>
      <c r="S45" s="2"/>
    </row>
    <row r="46" spans="1:36">
      <c r="A46" s="1"/>
      <c r="S46" s="2"/>
    </row>
    <row r="47" spans="1:36">
      <c r="A47" s="1"/>
      <c r="S47" s="2"/>
    </row>
    <row r="48" spans="1:36">
      <c r="A48" s="1"/>
      <c r="S48" s="2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1"/>
  <sheetViews>
    <sheetView tabSelected="1" topLeftCell="AC1" zoomScale="80" zoomScaleNormal="80" zoomScalePageLayoutView="80" workbookViewId="0">
      <selection activeCell="AU18" sqref="AU18"/>
    </sheetView>
  </sheetViews>
  <sheetFormatPr baseColWidth="10" defaultColWidth="8.83203125" defaultRowHeight="13" x14ac:dyDescent="0"/>
  <cols>
    <col min="1" max="1" width="9.33203125" style="27" bestFit="1" customWidth="1"/>
    <col min="2" max="5" width="10.5" style="78" customWidth="1"/>
    <col min="6" max="6" width="15.1640625" style="78" bestFit="1" customWidth="1"/>
    <col min="7" max="9" width="9.33203125" style="78" bestFit="1" customWidth="1"/>
    <col min="10" max="10" width="11.5" style="78" bestFit="1" customWidth="1"/>
    <col min="11" max="12" width="10" style="78" bestFit="1" customWidth="1"/>
    <col min="13" max="13" width="9.33203125" style="78" bestFit="1" customWidth="1"/>
    <col min="14" max="17" width="10.5" style="78" customWidth="1"/>
    <col min="18" max="18" width="15.1640625" style="78" bestFit="1" customWidth="1"/>
    <col min="19" max="21" width="9.33203125" style="78" bestFit="1" customWidth="1"/>
    <col min="22" max="22" width="8.5" style="79" bestFit="1" customWidth="1"/>
    <col min="23" max="25" width="9.33203125" style="78" bestFit="1" customWidth="1"/>
    <col min="26" max="29" width="10.5" style="78" customWidth="1"/>
    <col min="30" max="30" width="15.1640625" style="78" bestFit="1" customWidth="1"/>
    <col min="31" max="33" width="9.33203125" style="78" bestFit="1" customWidth="1"/>
    <col min="34" max="34" width="8.5" style="78" bestFit="1" customWidth="1"/>
    <col min="35" max="37" width="9.33203125" style="78" bestFit="1" customWidth="1"/>
    <col min="38" max="39" width="9.5" style="78" bestFit="1" customWidth="1"/>
    <col min="40" max="40" width="14" style="78" bestFit="1" customWidth="1"/>
    <col min="41" max="42" width="15.1640625" style="78" bestFit="1" customWidth="1"/>
    <col min="43" max="43" width="13.1640625" style="78" bestFit="1" customWidth="1"/>
    <col min="44" max="44" width="12.5" style="78" bestFit="1" customWidth="1"/>
    <col min="45" max="47" width="9.33203125" style="78" bestFit="1" customWidth="1"/>
    <col min="48" max="49" width="9.5" style="78" bestFit="1" customWidth="1"/>
    <col min="50" max="50" width="14" style="78" bestFit="1" customWidth="1"/>
    <col min="51" max="52" width="15.1640625" style="78" bestFit="1" customWidth="1"/>
    <col min="53" max="53" width="13.1640625" style="78" bestFit="1" customWidth="1"/>
    <col min="54" max="54" width="12.5" style="78" bestFit="1" customWidth="1"/>
    <col min="55" max="55" width="8" style="78" bestFit="1" customWidth="1"/>
    <col min="56" max="56" width="8.83203125" style="78" bestFit="1" customWidth="1"/>
    <col min="57" max="57" width="9.33203125" style="78" bestFit="1" customWidth="1"/>
    <col min="58" max="60" width="9.5" style="78" bestFit="1" customWidth="1"/>
    <col min="61" max="62" width="9.5" style="78" customWidth="1"/>
    <col min="63" max="63" width="9.33203125" style="78" bestFit="1" customWidth="1"/>
    <col min="64" max="64" width="8.83203125" style="78"/>
    <col min="65" max="68" width="9.33203125" style="78" bestFit="1" customWidth="1"/>
    <col min="69" max="69" width="8.83203125" style="78"/>
    <col min="70" max="70" width="9.33203125" style="110" bestFit="1" customWidth="1"/>
    <col min="71" max="72" width="10.1640625" style="110" bestFit="1" customWidth="1"/>
    <col min="73" max="73" width="15.1640625" style="110" bestFit="1" customWidth="1"/>
    <col min="74" max="74" width="9.33203125" style="110" bestFit="1" customWidth="1"/>
    <col min="75" max="16384" width="8.83203125" style="78"/>
  </cols>
  <sheetData>
    <row r="1" spans="1:74">
      <c r="A1" s="27" t="s">
        <v>0</v>
      </c>
      <c r="M1" s="27" t="s">
        <v>1</v>
      </c>
      <c r="Y1" s="27" t="s">
        <v>2</v>
      </c>
      <c r="AK1" s="27" t="s">
        <v>3</v>
      </c>
      <c r="AU1" s="27" t="s">
        <v>4</v>
      </c>
    </row>
    <row r="2" spans="1:74">
      <c r="M2" s="27"/>
    </row>
    <row r="3" spans="1:74" s="92" customFormat="1">
      <c r="A3" s="131"/>
      <c r="B3" s="131" t="s">
        <v>5</v>
      </c>
      <c r="C3" s="131" t="s">
        <v>6</v>
      </c>
      <c r="D3" s="131" t="s">
        <v>7</v>
      </c>
      <c r="E3" s="111" t="s">
        <v>88</v>
      </c>
      <c r="F3" s="131" t="s">
        <v>8</v>
      </c>
      <c r="G3" s="131" t="s">
        <v>24</v>
      </c>
      <c r="H3" s="131" t="s">
        <v>82</v>
      </c>
      <c r="I3" s="131" t="s">
        <v>83</v>
      </c>
      <c r="J3" s="78"/>
      <c r="K3" s="131" t="s">
        <v>82</v>
      </c>
      <c r="L3" s="131" t="s">
        <v>83</v>
      </c>
      <c r="M3" s="131"/>
      <c r="N3" s="131" t="s">
        <v>5</v>
      </c>
      <c r="O3" s="131" t="s">
        <v>6</v>
      </c>
      <c r="P3" s="131" t="s">
        <v>7</v>
      </c>
      <c r="Q3" s="111" t="s">
        <v>88</v>
      </c>
      <c r="R3" s="131" t="s">
        <v>8</v>
      </c>
      <c r="S3" s="131" t="s">
        <v>24</v>
      </c>
      <c r="T3" s="131" t="s">
        <v>82</v>
      </c>
      <c r="U3" s="131" t="s">
        <v>83</v>
      </c>
      <c r="V3" s="79"/>
      <c r="W3" s="131" t="s">
        <v>82</v>
      </c>
      <c r="X3" s="131" t="s">
        <v>83</v>
      </c>
      <c r="Y3" s="131"/>
      <c r="Z3" s="131" t="s">
        <v>5</v>
      </c>
      <c r="AA3" s="131" t="s">
        <v>6</v>
      </c>
      <c r="AB3" s="131" t="s">
        <v>7</v>
      </c>
      <c r="AC3" s="111" t="s">
        <v>88</v>
      </c>
      <c r="AD3" s="131" t="s">
        <v>8</v>
      </c>
      <c r="AE3" s="131" t="s">
        <v>24</v>
      </c>
      <c r="AF3" s="131" t="s">
        <v>82</v>
      </c>
      <c r="AG3" s="131" t="s">
        <v>83</v>
      </c>
      <c r="AH3" s="78"/>
      <c r="AI3" s="131" t="s">
        <v>82</v>
      </c>
      <c r="AJ3" s="131" t="s">
        <v>83</v>
      </c>
      <c r="AK3" s="131"/>
      <c r="AL3" s="131" t="s">
        <v>10</v>
      </c>
      <c r="AM3" s="131" t="s">
        <v>11</v>
      </c>
      <c r="AN3" s="111" t="s">
        <v>89</v>
      </c>
      <c r="AO3" s="131" t="s">
        <v>8</v>
      </c>
      <c r="AP3" s="131" t="s">
        <v>24</v>
      </c>
      <c r="AQ3" s="131" t="s">
        <v>84</v>
      </c>
      <c r="AR3" s="131" t="s">
        <v>85</v>
      </c>
      <c r="AS3" s="131" t="s">
        <v>82</v>
      </c>
      <c r="AT3" s="131" t="s">
        <v>83</v>
      </c>
      <c r="AU3" s="131"/>
      <c r="AV3" s="131" t="s">
        <v>10</v>
      </c>
      <c r="AW3" s="131" t="s">
        <v>11</v>
      </c>
      <c r="AX3" s="111" t="s">
        <v>89</v>
      </c>
      <c r="AY3" s="131" t="s">
        <v>8</v>
      </c>
      <c r="AZ3" s="131" t="s">
        <v>24</v>
      </c>
      <c r="BA3" s="131" t="s">
        <v>84</v>
      </c>
      <c r="BB3" s="131" t="s">
        <v>85</v>
      </c>
      <c r="BC3" s="131" t="s">
        <v>82</v>
      </c>
      <c r="BD3" s="131" t="s">
        <v>83</v>
      </c>
      <c r="BF3" s="82" t="s">
        <v>12</v>
      </c>
      <c r="BG3" s="82" t="s">
        <v>13</v>
      </c>
      <c r="BH3" s="82" t="s">
        <v>12</v>
      </c>
      <c r="BI3" s="82" t="s">
        <v>92</v>
      </c>
      <c r="BJ3" s="82" t="s">
        <v>9</v>
      </c>
      <c r="BK3" s="82" t="s">
        <v>19</v>
      </c>
      <c r="BL3" s="82"/>
      <c r="BM3" s="82" t="s">
        <v>19</v>
      </c>
      <c r="BN3" s="82" t="s">
        <v>19</v>
      </c>
      <c r="BO3" s="131" t="s">
        <v>82</v>
      </c>
      <c r="BP3" s="131" t="s">
        <v>83</v>
      </c>
      <c r="BQ3" s="131"/>
      <c r="BR3" s="109" t="s">
        <v>23</v>
      </c>
      <c r="BS3" s="110"/>
      <c r="BT3" s="110"/>
      <c r="BU3" s="110"/>
      <c r="BV3" s="110"/>
    </row>
    <row r="4" spans="1:74">
      <c r="A4" s="27">
        <v>2001</v>
      </c>
      <c r="B4" s="83">
        <f>Birmingham!B4+'Rest of LEP'!B4</f>
        <v>1811.7559999999999</v>
      </c>
      <c r="C4" s="83"/>
      <c r="D4" s="83"/>
      <c r="E4" s="113"/>
      <c r="F4" s="83"/>
      <c r="K4" s="132">
        <v>1811756</v>
      </c>
      <c r="L4" s="132">
        <v>1811756</v>
      </c>
      <c r="M4" s="27">
        <v>2002</v>
      </c>
      <c r="N4" s="83">
        <f>Birmingham!L4+'Rest of LEP'!L4</f>
        <v>3.8570000000000002</v>
      </c>
      <c r="O4" s="85"/>
      <c r="P4" s="85"/>
      <c r="Q4" s="114"/>
      <c r="R4" s="85"/>
      <c r="W4" s="132">
        <v>3857</v>
      </c>
      <c r="X4" s="132">
        <v>3857</v>
      </c>
      <c r="Y4" s="27">
        <v>2002</v>
      </c>
      <c r="Z4" s="83">
        <f>Birmingham!V4+'Rest of LEP'!V4</f>
        <v>5.4039999999999999</v>
      </c>
      <c r="AA4" s="85"/>
      <c r="AB4" s="85"/>
      <c r="AC4" s="114"/>
      <c r="AD4" s="85"/>
      <c r="AI4" s="133">
        <v>5404</v>
      </c>
      <c r="AJ4" s="133">
        <v>5404</v>
      </c>
      <c r="AK4" s="27">
        <v>2001</v>
      </c>
      <c r="AL4" s="83">
        <f>Birmingham!AF4+'Rest of LEP'!AF4</f>
        <v>725.62699999999995</v>
      </c>
      <c r="AN4" s="115"/>
      <c r="AU4" s="27">
        <v>2001</v>
      </c>
      <c r="AV4" s="91">
        <f>((Birmingham!AF4*Birmingham!AM4)+('Rest of LEP'!AF4*'Rest of LEP'!AM4))/(AL4)</f>
        <v>2.4613678928705793</v>
      </c>
      <c r="AW4" s="91"/>
      <c r="AX4" s="117"/>
      <c r="AY4" s="91"/>
      <c r="BF4" s="81">
        <v>2008</v>
      </c>
      <c r="BG4" s="81">
        <v>2010</v>
      </c>
      <c r="BH4" s="81">
        <v>2011</v>
      </c>
      <c r="BI4" s="82">
        <v>2012</v>
      </c>
      <c r="BJ4" s="81" t="s">
        <v>15</v>
      </c>
      <c r="BK4" s="81" t="s">
        <v>15</v>
      </c>
      <c r="BL4" s="81"/>
      <c r="BM4" s="81" t="s">
        <v>86</v>
      </c>
      <c r="BN4" s="81" t="s">
        <v>87</v>
      </c>
    </row>
    <row r="5" spans="1:74">
      <c r="A5" s="27">
        <v>2002</v>
      </c>
      <c r="B5" s="83">
        <f>Birmingham!B5+'Rest of LEP'!B5</f>
        <v>1821.0170000000001</v>
      </c>
      <c r="C5" s="83"/>
      <c r="D5" s="83"/>
      <c r="E5" s="113"/>
      <c r="F5" s="83"/>
      <c r="K5" s="132">
        <v>1821017</v>
      </c>
      <c r="L5" s="132">
        <v>1821017</v>
      </c>
      <c r="M5" s="27">
        <v>2003</v>
      </c>
      <c r="N5" s="83">
        <f>Birmingham!L5+'Rest of LEP'!L5</f>
        <v>5.4589999999999996</v>
      </c>
      <c r="O5" s="85"/>
      <c r="P5" s="85"/>
      <c r="Q5" s="114"/>
      <c r="R5" s="85"/>
      <c r="W5" s="132">
        <v>5459</v>
      </c>
      <c r="X5" s="132">
        <v>5459</v>
      </c>
      <c r="Y5" s="27">
        <v>2003</v>
      </c>
      <c r="Z5" s="83">
        <f>Birmingham!V5+'Rest of LEP'!V5</f>
        <v>5.8419999999999996</v>
      </c>
      <c r="AA5" s="85"/>
      <c r="AB5" s="85"/>
      <c r="AC5" s="114"/>
      <c r="AD5" s="85"/>
      <c r="AI5" s="133">
        <v>5842</v>
      </c>
      <c r="AJ5" s="133">
        <v>5842</v>
      </c>
      <c r="AK5" s="27">
        <v>2006</v>
      </c>
      <c r="AL5" s="83">
        <f>Birmingham!AF5+'Rest of LEP'!AF5</f>
        <v>747.22600000000011</v>
      </c>
      <c r="AN5" s="115"/>
      <c r="AU5" s="27">
        <v>2006</v>
      </c>
      <c r="AV5" s="91">
        <f>((Birmingham!AF5*Birmingham!AM5)+('Rest of LEP'!AF5*'Rest of LEP'!AM5))/(AL5)</f>
        <v>2.4391857349717485</v>
      </c>
      <c r="AW5" s="91"/>
      <c r="AX5" s="117"/>
      <c r="AY5" s="91"/>
      <c r="BE5" s="27" t="s">
        <v>14</v>
      </c>
      <c r="BI5" s="92"/>
    </row>
    <row r="6" spans="1:74">
      <c r="A6" s="27">
        <v>2003</v>
      </c>
      <c r="B6" s="83">
        <f>Birmingham!B6+'Rest of LEP'!B6</f>
        <v>1832.318</v>
      </c>
      <c r="C6" s="83"/>
      <c r="D6" s="83"/>
      <c r="E6" s="113"/>
      <c r="F6" s="83"/>
      <c r="K6" s="132">
        <v>1832318</v>
      </c>
      <c r="L6" s="132">
        <v>1832318</v>
      </c>
      <c r="M6" s="27">
        <v>2004</v>
      </c>
      <c r="N6" s="83">
        <f>Birmingham!L6+'Rest of LEP'!L6</f>
        <v>2.6189999999999998</v>
      </c>
      <c r="O6" s="85"/>
      <c r="P6" s="85"/>
      <c r="Q6" s="114"/>
      <c r="R6" s="85"/>
      <c r="W6" s="132">
        <v>2619</v>
      </c>
      <c r="X6" s="132">
        <v>2619</v>
      </c>
      <c r="Y6" s="27">
        <v>2004</v>
      </c>
      <c r="Z6" s="83">
        <f>Birmingham!V6+'Rest of LEP'!V6</f>
        <v>6.968</v>
      </c>
      <c r="AA6" s="85"/>
      <c r="AB6" s="85"/>
      <c r="AC6" s="114"/>
      <c r="AD6" s="85"/>
      <c r="AI6" s="133">
        <v>6968</v>
      </c>
      <c r="AJ6" s="133">
        <v>6968</v>
      </c>
      <c r="AK6" s="27">
        <v>2011</v>
      </c>
      <c r="AL6" s="83">
        <f>Birmingham!AF6+'Rest of LEP'!AF6</f>
        <v>776.74399999999991</v>
      </c>
      <c r="AM6" s="83">
        <f>Birmingham!AG6+'Rest of LEP'!AG6</f>
        <v>774.57300000000009</v>
      </c>
      <c r="AN6" s="113">
        <f>Birmingham!AH6+'Rest of LEP'!AH6</f>
        <v>774.51998643401794</v>
      </c>
      <c r="AO6" s="83">
        <f>Birmingham!AI6+'Rest of LEP'!AI6</f>
        <v>774.57330834112577</v>
      </c>
      <c r="AP6" s="83">
        <f>Birmingham!AJ6+'Rest of LEP'!AJ6</f>
        <v>774.57330834112577</v>
      </c>
      <c r="AQ6" s="85">
        <f>AQ15/1000</f>
        <v>774.56015843143962</v>
      </c>
      <c r="AR6" s="85">
        <f>AR15/1000</f>
        <v>774.56015843143962</v>
      </c>
      <c r="AS6" s="85">
        <f>AS15/1000</f>
        <v>774.56015843143962</v>
      </c>
      <c r="AT6" s="85">
        <f>AT15/1000</f>
        <v>774.56015843143962</v>
      </c>
      <c r="AU6" s="27">
        <v>2011</v>
      </c>
      <c r="AV6" s="91">
        <f>((Birmingham!AF6*Birmingham!AM6)+('Rest of LEP'!AF6*'Rest of LEP'!AM6))/(AL6)</f>
        <v>2.413712883524044</v>
      </c>
      <c r="AW6" s="91">
        <f>((Birmingham!AG6*Birmingham!AN6)+('Rest of LEP'!AG6*'Rest of LEP'!AN6))/(AM6)</f>
        <v>2.4712170447459436</v>
      </c>
      <c r="AX6" s="117">
        <f>((Birmingham!AH6*Birmingham!AO6)+('Rest of LEP'!AH6*'Rest of LEP'!AO6))/(AN6)</f>
        <v>2.4713969529409368</v>
      </c>
      <c r="AY6" s="91">
        <f>((Birmingham!AI6*Birmingham!AP6)+('Rest of LEP'!AI6*'Rest of LEP'!AP6))/(AO6)</f>
        <v>2.471403053388594</v>
      </c>
      <c r="AZ6" s="91">
        <f>((Birmingham!AJ6*Birmingham!AQ6)+('Rest of LEP'!AJ6*'Rest of LEP'!AQ6))/(AP6)</f>
        <v>2.471403053388594</v>
      </c>
      <c r="BA6" s="91">
        <v>2.471268821366897</v>
      </c>
      <c r="BB6" s="91">
        <v>2.471268821366897</v>
      </c>
      <c r="BC6" s="91">
        <v>2.471268821366897</v>
      </c>
      <c r="BD6" s="91">
        <v>2.471268821366897</v>
      </c>
      <c r="BE6" s="27">
        <v>2001</v>
      </c>
      <c r="BF6" s="83">
        <f>B4</f>
        <v>1811.7559999999999</v>
      </c>
      <c r="BG6" s="83"/>
      <c r="BH6" s="134"/>
      <c r="BI6" s="135"/>
      <c r="BJ6" s="134"/>
      <c r="BK6" s="89"/>
      <c r="BL6" s="89"/>
      <c r="BM6" s="89"/>
      <c r="BN6" s="89"/>
      <c r="BO6" s="89"/>
      <c r="BP6" s="89"/>
      <c r="BQ6" s="89"/>
      <c r="BS6" s="109" t="s">
        <v>6</v>
      </c>
      <c r="BT6" s="109" t="s">
        <v>7</v>
      </c>
      <c r="BU6" s="109" t="s">
        <v>8</v>
      </c>
      <c r="BV6" s="109" t="s">
        <v>24</v>
      </c>
    </row>
    <row r="7" spans="1:74">
      <c r="A7" s="27">
        <v>2004</v>
      </c>
      <c r="B7" s="83">
        <f>Birmingham!B7+'Rest of LEP'!B7</f>
        <v>1841.9049999999997</v>
      </c>
      <c r="C7" s="83"/>
      <c r="D7" s="83"/>
      <c r="E7" s="113"/>
      <c r="F7" s="83"/>
      <c r="K7" s="132">
        <v>1841905</v>
      </c>
      <c r="L7" s="132">
        <v>1841905</v>
      </c>
      <c r="M7" s="27">
        <v>2005</v>
      </c>
      <c r="N7" s="83">
        <f>Birmingham!L7+'Rest of LEP'!L7</f>
        <v>8.6869999999999994</v>
      </c>
      <c r="O7" s="85"/>
      <c r="P7" s="85"/>
      <c r="Q7" s="114"/>
      <c r="R7" s="85"/>
      <c r="W7" s="132">
        <v>8687</v>
      </c>
      <c r="X7" s="132">
        <v>8687</v>
      </c>
      <c r="Y7" s="27">
        <v>2005</v>
      </c>
      <c r="Z7" s="83">
        <f>Birmingham!V7+'Rest of LEP'!V7</f>
        <v>7.7680000000000007</v>
      </c>
      <c r="AA7" s="85"/>
      <c r="AB7" s="85"/>
      <c r="AC7" s="114"/>
      <c r="AD7" s="85"/>
      <c r="AI7" s="133">
        <v>7768</v>
      </c>
      <c r="AJ7" s="133">
        <v>7768</v>
      </c>
      <c r="AK7" s="27">
        <v>2016</v>
      </c>
      <c r="AL7" s="83">
        <f>Birmingham!AF7+'Rest of LEP'!AF7</f>
        <v>812.41800000000001</v>
      </c>
      <c r="AM7" s="83">
        <f>Birmingham!AG7+'Rest of LEP'!AG7</f>
        <v>806.70600000000002</v>
      </c>
      <c r="AN7" s="113">
        <f>Birmingham!AH7+'Rest of LEP'!AH7</f>
        <v>805.87200219315923</v>
      </c>
      <c r="AO7" s="83">
        <f>Birmingham!AI7+'Rest of LEP'!AI7</f>
        <v>811.4235318859337</v>
      </c>
      <c r="AP7" s="83">
        <f>Birmingham!AJ7+'Rest of LEP'!AJ7</f>
        <v>807.11251642750494</v>
      </c>
      <c r="AQ7" s="85">
        <f t="shared" ref="AQ7:AR7" si="0">AQ16/1000</f>
        <v>806.98195715637951</v>
      </c>
      <c r="AR7" s="85">
        <f t="shared" si="0"/>
        <v>806.98195715637951</v>
      </c>
      <c r="AS7" s="85">
        <f t="shared" ref="AS7:AT10" si="1">AS16/1000</f>
        <v>804.36253143700606</v>
      </c>
      <c r="AT7" s="85">
        <f t="shared" si="1"/>
        <v>798.13995568191706</v>
      </c>
      <c r="AU7" s="27">
        <v>2016</v>
      </c>
      <c r="AV7" s="91">
        <f>((Birmingham!AF7*Birmingham!AM7)+('Rest of LEP'!AF7*'Rest of LEP'!AM7))/(AL7)</f>
        <v>2.379214886917818</v>
      </c>
      <c r="AW7" s="91">
        <f>((Birmingham!AG7*Birmingham!AN7)+('Rest of LEP'!AG7*'Rest of LEP'!AN7))/(AM7)</f>
        <v>2.4624299311025335</v>
      </c>
      <c r="AX7" s="117">
        <f>((Birmingham!AH7*Birmingham!AO7)+('Rest of LEP'!AH7*'Rest of LEP'!AO7))/(AN7)</f>
        <v>2.4500856770359278</v>
      </c>
      <c r="AY7" s="91">
        <f>((Birmingham!AI7*Birmingham!AP7)+('Rest of LEP'!AI7*'Rest of LEP'!AP7))/(AO7)</f>
        <v>2.4566801822327151</v>
      </c>
      <c r="AZ7" s="91">
        <f>((Birmingham!AJ7*Birmingham!AQ7)+('Rest of LEP'!AJ7*'Rest of LEP'!AQ7))/(AP7)</f>
        <v>2.464801610422346</v>
      </c>
      <c r="BA7" s="91">
        <v>2.4652145287509608</v>
      </c>
      <c r="BB7" s="91">
        <v>2.4652145287509608</v>
      </c>
      <c r="BC7" s="91">
        <v>2.4656605724722027</v>
      </c>
      <c r="BD7" s="91">
        <v>2.4663855576654687</v>
      </c>
      <c r="BE7" s="27">
        <v>2011</v>
      </c>
      <c r="BF7" s="83">
        <f>C14</f>
        <v>1903.4</v>
      </c>
      <c r="BG7" s="83" t="e">
        <f>#REF!</f>
        <v>#REF!</v>
      </c>
      <c r="BH7" s="134">
        <f>D14</f>
        <v>1946.4829999999999</v>
      </c>
      <c r="BI7" s="135">
        <f>BH7</f>
        <v>1946.4829999999999</v>
      </c>
      <c r="BJ7" s="134">
        <f>BH7</f>
        <v>1946.4829999999999</v>
      </c>
      <c r="BK7" s="134">
        <f>BJ7</f>
        <v>1946.4829999999999</v>
      </c>
      <c r="BL7" s="134"/>
      <c r="BM7" s="134">
        <f>BK7</f>
        <v>1946.4829999999999</v>
      </c>
      <c r="BN7" s="134">
        <f>BK7</f>
        <v>1946.4829999999999</v>
      </c>
      <c r="BO7" s="134">
        <f>BK7</f>
        <v>1946.4829999999999</v>
      </c>
      <c r="BP7" s="134">
        <f>BO7</f>
        <v>1946.4829999999999</v>
      </c>
      <c r="BQ7" s="134"/>
      <c r="BR7" s="109">
        <v>2011</v>
      </c>
      <c r="BS7" s="136">
        <f>Birmingham!BA5+'Rest of LEP'!BA5</f>
        <v>922.79288181136383</v>
      </c>
      <c r="BT7" s="136">
        <f>Birmingham!BB5+'Rest of LEP'!BB5</f>
        <v>941.48368144543679</v>
      </c>
      <c r="BU7" s="136">
        <f>Birmingham!BC5+'Rest of LEP'!BC5</f>
        <v>941.48368144543679</v>
      </c>
      <c r="BV7" s="136">
        <f>Birmingham!BD5+'Rest of LEP'!BD5</f>
        <v>941.48368144543679</v>
      </c>
    </row>
    <row r="8" spans="1:74">
      <c r="A8" s="27">
        <v>2005</v>
      </c>
      <c r="B8" s="83">
        <f>Birmingham!B8+'Rest of LEP'!B8</f>
        <v>1858.3600000000001</v>
      </c>
      <c r="C8" s="83"/>
      <c r="D8" s="83"/>
      <c r="E8" s="113"/>
      <c r="F8" s="83"/>
      <c r="K8" s="132">
        <v>1858360</v>
      </c>
      <c r="L8" s="132">
        <v>1858360</v>
      </c>
      <c r="M8" s="27">
        <v>2006</v>
      </c>
      <c r="N8" s="83">
        <f>Birmingham!L8+'Rest of LEP'!L8</f>
        <v>2.9210000000000003</v>
      </c>
      <c r="O8" s="85"/>
      <c r="P8" s="85"/>
      <c r="Q8" s="114"/>
      <c r="R8" s="85"/>
      <c r="W8" s="132">
        <v>2921</v>
      </c>
      <c r="X8" s="132">
        <v>2921</v>
      </c>
      <c r="Y8" s="27">
        <v>2006</v>
      </c>
      <c r="Z8" s="83">
        <f>Birmingham!V8+'Rest of LEP'!V8</f>
        <v>8.3569999999999993</v>
      </c>
      <c r="AA8" s="85"/>
      <c r="AB8" s="85"/>
      <c r="AC8" s="114"/>
      <c r="AD8" s="85"/>
      <c r="AI8" s="133">
        <v>8357</v>
      </c>
      <c r="AJ8" s="133">
        <v>8357</v>
      </c>
      <c r="AK8" s="27">
        <v>2021</v>
      </c>
      <c r="AL8" s="83">
        <f>Birmingham!AF8+'Rest of LEP'!AF8</f>
        <v>849.20100000000002</v>
      </c>
      <c r="AM8" s="83">
        <f>Birmingham!AG8+'Rest of LEP'!AG8</f>
        <v>839.12900000000002</v>
      </c>
      <c r="AN8" s="113">
        <f>Birmingham!AH8+'Rest of LEP'!AH8</f>
        <v>839.41281482749582</v>
      </c>
      <c r="AO8" s="83">
        <f>Birmingham!AI8+'Rest of LEP'!AI8</f>
        <v>852.49194892995297</v>
      </c>
      <c r="AP8" s="83">
        <f>Birmingham!AJ8+'Rest of LEP'!AJ8</f>
        <v>844.35157703608184</v>
      </c>
      <c r="AQ8" s="85">
        <f t="shared" ref="AQ8:AR8" si="2">AQ17/1000</f>
        <v>843.55057691088427</v>
      </c>
      <c r="AR8" s="85">
        <f t="shared" si="2"/>
        <v>843.55057691088427</v>
      </c>
      <c r="AS8" s="85">
        <f t="shared" si="1"/>
        <v>837.00081810379709</v>
      </c>
      <c r="AT8" s="85">
        <f t="shared" si="1"/>
        <v>825.9489490806086</v>
      </c>
      <c r="AU8" s="27">
        <v>2021</v>
      </c>
      <c r="AV8" s="91">
        <f>((Birmingham!AF8*Birmingham!AM8)+('Rest of LEP'!AF8*'Rest of LEP'!AM8))/(AL8)</f>
        <v>2.3466128749259592</v>
      </c>
      <c r="AW8" s="91">
        <f>((Birmingham!AG8*Birmingham!AN8)+('Rest of LEP'!AG8*'Rest of LEP'!AN8))/(AM8)</f>
        <v>2.4443774437541785</v>
      </c>
      <c r="AX8" s="117">
        <f>((Birmingham!AH8*Birmingham!AO8)+('Rest of LEP'!AH8*'Rest of LEP'!AO8))/(AN8)</f>
        <v>2.421575115733777</v>
      </c>
      <c r="AY8" s="91">
        <f>((Birmingham!AI8*Birmingham!AP8)+('Rest of LEP'!AI8*'Rest of LEP'!AP8))/(AO8)</f>
        <v>2.4384027780010298</v>
      </c>
      <c r="AZ8" s="91">
        <f>((Birmingham!AJ8*Birmingham!AQ8)+('Rest of LEP'!AJ8*'Rest of LEP'!AQ8))/(AP8)</f>
        <v>2.4565410467386855</v>
      </c>
      <c r="BA8" s="91">
        <v>2.4588909881736432</v>
      </c>
      <c r="BB8" s="91">
        <v>2.4588909881736432</v>
      </c>
      <c r="BC8" s="91">
        <v>2.4585797620414032</v>
      </c>
      <c r="BD8" s="91">
        <v>2.4597563196579748</v>
      </c>
      <c r="BE8" s="27">
        <v>2016</v>
      </c>
      <c r="BF8" s="83">
        <f>C19</f>
        <v>1962.3000000000002</v>
      </c>
      <c r="BG8" s="83" t="e">
        <f>#REF!</f>
        <v>#REF!</v>
      </c>
      <c r="BH8" s="134">
        <f>D19</f>
        <v>2019.7623609650236</v>
      </c>
      <c r="BI8" s="135">
        <f>E19</f>
        <v>2007.6</v>
      </c>
      <c r="BJ8" s="134">
        <f>F19</f>
        <v>2026.7958476861177</v>
      </c>
      <c r="BK8" s="134">
        <f>G19</f>
        <v>2022.3089786535247</v>
      </c>
      <c r="BL8" s="134"/>
      <c r="BM8" s="134">
        <f t="shared" ref="BM8:BM11" si="3">BK8</f>
        <v>2022.3089786535247</v>
      </c>
      <c r="BN8" s="134">
        <f t="shared" ref="BN8:BN11" si="4">BK8</f>
        <v>2022.3089786535247</v>
      </c>
      <c r="BO8" s="134">
        <f>H19</f>
        <v>2016.155274304635</v>
      </c>
      <c r="BP8" s="134">
        <f>I19</f>
        <v>2001.1947778698916</v>
      </c>
      <c r="BQ8" s="134"/>
      <c r="BR8" s="109">
        <v>2016</v>
      </c>
      <c r="BS8" s="136">
        <f>Birmingham!BA6+'Rest of LEP'!BA6</f>
        <v>939.11731395349568</v>
      </c>
      <c r="BT8" s="136">
        <f>Birmingham!BB6+'Rest of LEP'!BB6</f>
        <v>969.22410934617551</v>
      </c>
      <c r="BU8" s="136">
        <f>Birmingham!BC6+'Rest of LEP'!BC6</f>
        <v>974.21190460911544</v>
      </c>
      <c r="BV8" s="136">
        <f>Birmingham!BD6+'Rest of LEP'!BD6</f>
        <v>976.31540259712983</v>
      </c>
    </row>
    <row r="9" spans="1:74">
      <c r="A9" s="27">
        <v>2006</v>
      </c>
      <c r="B9" s="83">
        <f>Birmingham!B9+'Rest of LEP'!B9</f>
        <v>1869.6379999999999</v>
      </c>
      <c r="C9" s="83"/>
      <c r="D9" s="83"/>
      <c r="E9" s="113"/>
      <c r="F9" s="83"/>
      <c r="K9" s="132">
        <v>1869638</v>
      </c>
      <c r="L9" s="132">
        <v>1869638</v>
      </c>
      <c r="M9" s="27">
        <v>2007</v>
      </c>
      <c r="N9" s="83">
        <f>Birmingham!L9+'Rest of LEP'!L9</f>
        <v>4.5270000000000001</v>
      </c>
      <c r="O9" s="85"/>
      <c r="P9" s="85"/>
      <c r="Q9" s="114"/>
      <c r="R9" s="85"/>
      <c r="W9" s="132">
        <v>4527</v>
      </c>
      <c r="X9" s="132">
        <v>4527</v>
      </c>
      <c r="Y9" s="27">
        <v>2007</v>
      </c>
      <c r="Z9" s="83">
        <f>Birmingham!V9+'Rest of LEP'!V9</f>
        <v>9.4700000000000006</v>
      </c>
      <c r="AA9" s="85"/>
      <c r="AB9" s="85"/>
      <c r="AC9" s="114"/>
      <c r="AD9" s="85"/>
      <c r="AI9" s="133">
        <v>9470</v>
      </c>
      <c r="AJ9" s="133">
        <v>9470</v>
      </c>
      <c r="AK9" s="27">
        <v>2026</v>
      </c>
      <c r="AL9" s="83">
        <f>Birmingham!AF9+'Rest of LEP'!AF9</f>
        <v>884.53899999999999</v>
      </c>
      <c r="AN9" s="113">
        <f>Birmingham!AH9+'Rest of LEP'!AH9</f>
        <v>876.17757966447016</v>
      </c>
      <c r="AO9" s="83">
        <f>Birmingham!AI9+'Rest of LEP'!AI9</f>
        <v>899.6300380526925</v>
      </c>
      <c r="AP9" s="83">
        <f>Birmingham!AJ9+'Rest of LEP'!AJ9</f>
        <v>888.94110578969799</v>
      </c>
      <c r="AQ9" s="85">
        <f t="shared" ref="AQ9:AR9" si="5">AQ18/1000</f>
        <v>917.40629532929881</v>
      </c>
      <c r="AR9" s="85">
        <f t="shared" si="5"/>
        <v>880.5580507466226</v>
      </c>
      <c r="AS9" s="85">
        <f t="shared" si="1"/>
        <v>875.6317692790609</v>
      </c>
      <c r="AT9" s="85">
        <f t="shared" si="1"/>
        <v>855.89618276501108</v>
      </c>
      <c r="AU9" s="27">
        <v>2026</v>
      </c>
      <c r="AV9" s="91">
        <f>((Birmingham!AF9*Birmingham!AM9)+('Rest of LEP'!AF9*'Rest of LEP'!AM9))/(AL9)</f>
        <v>2.3171290355767242</v>
      </c>
      <c r="AW9" s="91"/>
      <c r="AX9" s="117">
        <f>((Birmingham!AH9*Birmingham!AO9)+('Rest of LEP'!AH9*'Rest of LEP'!AO9))/(AN9)</f>
        <v>2.3836819172404113</v>
      </c>
      <c r="AY9" s="91">
        <f>((Birmingham!AI9*Birmingham!AP9)+('Rest of LEP'!AI9*'Rest of LEP'!AP9))/(AO9)</f>
        <v>2.4077178779654953</v>
      </c>
      <c r="AZ9" s="91">
        <f>((Birmingham!AJ9*Birmingham!AQ9)+('Rest of LEP'!AJ9*'Rest of LEP'!AQ9))/(AP9)</f>
        <v>2.4343796996955636</v>
      </c>
      <c r="BA9" s="91">
        <v>2.3563693112354427</v>
      </c>
      <c r="BB9" s="91">
        <v>2.4549750449901842</v>
      </c>
      <c r="BC9" s="91">
        <v>2.4376199421100435</v>
      </c>
      <c r="BD9" s="91">
        <v>2.4396346972501055</v>
      </c>
      <c r="BE9" s="27">
        <v>2021</v>
      </c>
      <c r="BF9" s="83">
        <f>C24</f>
        <v>2023.5</v>
      </c>
      <c r="BG9" s="83" t="e">
        <f>#REF!</f>
        <v>#REF!</v>
      </c>
      <c r="BH9" s="134">
        <f>D24</f>
        <v>2085.7821530898959</v>
      </c>
      <c r="BI9" s="135">
        <f>E24</f>
        <v>2067.4</v>
      </c>
      <c r="BJ9" s="134">
        <f>F24</f>
        <v>2113.5156343098979</v>
      </c>
      <c r="BK9" s="134">
        <f>G24</f>
        <v>2108.0181943369357</v>
      </c>
      <c r="BL9" s="134"/>
      <c r="BM9" s="134">
        <f t="shared" si="3"/>
        <v>2108.0181943369357</v>
      </c>
      <c r="BN9" s="134">
        <f t="shared" si="4"/>
        <v>2108.0181943369357</v>
      </c>
      <c r="BO9" s="134">
        <f>H24</f>
        <v>2091.5019008209592</v>
      </c>
      <c r="BP9" s="134">
        <f>I24</f>
        <v>2064.9953939601305</v>
      </c>
      <c r="BQ9" s="134"/>
      <c r="BR9" s="109">
        <v>2021</v>
      </c>
      <c r="BS9" s="136">
        <f>Birmingham!BA7+'Rest of LEP'!BA7</f>
        <v>964.97451262191612</v>
      </c>
      <c r="BT9" s="136">
        <f>Birmingham!BB7+'Rest of LEP'!BB7</f>
        <v>990.29714393520021</v>
      </c>
      <c r="BU9" s="136">
        <f>Birmingham!BC7+'Rest of LEP'!BC7</f>
        <v>1003.8014526773809</v>
      </c>
      <c r="BV9" s="136">
        <f>Birmingham!BD7+'Rest of LEP'!BD7</f>
        <v>1008.7804179703171</v>
      </c>
    </row>
    <row r="10" spans="1:74">
      <c r="A10" s="27">
        <v>2007</v>
      </c>
      <c r="B10" s="83">
        <f>Birmingham!B10+'Rest of LEP'!B10</f>
        <v>1883.635</v>
      </c>
      <c r="C10" s="83"/>
      <c r="D10" s="83"/>
      <c r="E10" s="113"/>
      <c r="F10" s="83"/>
      <c r="K10" s="132">
        <v>1883635</v>
      </c>
      <c r="L10" s="132">
        <v>1883635</v>
      </c>
      <c r="M10" s="27">
        <v>2008</v>
      </c>
      <c r="N10" s="83">
        <f>Birmingham!L10+'Rest of LEP'!L10</f>
        <v>5.9929999999999994</v>
      </c>
      <c r="O10" s="85"/>
      <c r="P10" s="85"/>
      <c r="Q10" s="114"/>
      <c r="R10" s="85"/>
      <c r="W10" s="132">
        <v>5993</v>
      </c>
      <c r="X10" s="132">
        <v>5993</v>
      </c>
      <c r="Y10" s="27">
        <v>2008</v>
      </c>
      <c r="Z10" s="83">
        <f>Birmingham!V10+'Rest of LEP'!V10</f>
        <v>10.587</v>
      </c>
      <c r="AA10" s="85"/>
      <c r="AB10" s="85"/>
      <c r="AC10" s="114"/>
      <c r="AD10" s="85"/>
      <c r="AI10" s="133">
        <v>10587</v>
      </c>
      <c r="AJ10" s="133">
        <v>10587</v>
      </c>
      <c r="AK10" s="27">
        <v>2031</v>
      </c>
      <c r="AL10" s="83">
        <f>Birmingham!AF10+'Rest of LEP'!AF10</f>
        <v>917.79199999999992</v>
      </c>
      <c r="AN10" s="113">
        <f>Birmingham!AH10+'Rest of LEP'!AH10</f>
        <v>911.10701048799501</v>
      </c>
      <c r="AO10" s="83">
        <f>Birmingham!AI10+'Rest of LEP'!AI10</f>
        <v>948.42293645395421</v>
      </c>
      <c r="AP10" s="83">
        <f>Birmingham!AJ10+'Rest of LEP'!AJ10</f>
        <v>935.12556718894848</v>
      </c>
      <c r="AQ10" s="85">
        <f t="shared" ref="AQ10:AR10" si="6">AQ19/1000</f>
        <v>964.45172110131307</v>
      </c>
      <c r="AR10" s="85">
        <f t="shared" si="6"/>
        <v>919.88206489812353</v>
      </c>
      <c r="AS10" s="85">
        <f t="shared" si="1"/>
        <v>917.24932712885902</v>
      </c>
      <c r="AT10" s="85">
        <f t="shared" si="1"/>
        <v>885.69102552387187</v>
      </c>
      <c r="AU10" s="27">
        <v>2031</v>
      </c>
      <c r="AV10" s="91">
        <f>((Birmingham!AF10*Birmingham!AM10)+('Rest of LEP'!AF10*'Rest of LEP'!AM10))/(AL10)</f>
        <v>2.2897748073637598</v>
      </c>
      <c r="AW10" s="91"/>
      <c r="AX10" s="117">
        <f>((Birmingham!AH10*Birmingham!AO10)+('Rest of LEP'!AH10*'Rest of LEP'!AO10))/(AN10)</f>
        <v>2.3462952984783074</v>
      </c>
      <c r="AY10" s="91">
        <f>((Birmingham!AI10*Birmingham!AP10)+('Rest of LEP'!AI10*'Rest of LEP'!AP10))/(AO10)</f>
        <v>2.3713773818651522</v>
      </c>
      <c r="AZ10" s="91">
        <f>((Birmingham!AJ10*Birmingham!AQ10)+('Rest of LEP'!AJ10*'Rest of LEP'!AQ10))/(AP10)</f>
        <v>2.4065362867886955</v>
      </c>
      <c r="BA10" s="91">
        <v>2.3310799771048365</v>
      </c>
      <c r="BB10" s="91">
        <v>2.4440242741253546</v>
      </c>
      <c r="BC10" s="91">
        <v>2.4119429151139884</v>
      </c>
      <c r="BD10" s="91">
        <v>2.414879876391256</v>
      </c>
      <c r="BE10" s="27">
        <v>2026</v>
      </c>
      <c r="BF10" s="83">
        <f>C29</f>
        <v>2082.1</v>
      </c>
      <c r="BG10" s="83" t="e">
        <f>#REF!</f>
        <v>#REF!</v>
      </c>
      <c r="BH10" s="134"/>
      <c r="BI10" s="135">
        <f>E29</f>
        <v>2123.1</v>
      </c>
      <c r="BJ10" s="134">
        <f>F29</f>
        <v>2200.9778320528358</v>
      </c>
      <c r="BK10" s="134">
        <f>G29</f>
        <v>2197.4388414195173</v>
      </c>
      <c r="BL10" s="134"/>
      <c r="BM10" s="134">
        <f t="shared" si="3"/>
        <v>2197.4388414195173</v>
      </c>
      <c r="BN10" s="134">
        <f t="shared" si="4"/>
        <v>2197.4388414195173</v>
      </c>
      <c r="BO10" s="134">
        <f>H29</f>
        <v>2169.847095980278</v>
      </c>
      <c r="BP10" s="134">
        <f>I29</f>
        <v>2122.9583394176661</v>
      </c>
      <c r="BQ10" s="134"/>
      <c r="BR10" s="109">
        <v>2026</v>
      </c>
      <c r="BS10" s="136">
        <f>Birmingham!BA8+'Rest of LEP'!BA8</f>
        <v>981.14993369631827</v>
      </c>
      <c r="BT10" s="136"/>
      <c r="BU10" s="136">
        <f>Birmingham!BC8+'Rest of LEP'!BC8</f>
        <v>1034.0083708845852</v>
      </c>
      <c r="BV10" s="136">
        <f>Birmingham!BD8+'Rest of LEP'!BD8</f>
        <v>1042.0530762901024</v>
      </c>
    </row>
    <row r="11" spans="1:74">
      <c r="A11" s="27">
        <v>2008</v>
      </c>
      <c r="B11" s="83">
        <f>Birmingham!B11+'Rest of LEP'!B11</f>
        <v>1900.2150000000001</v>
      </c>
      <c r="C11" s="83">
        <f>Birmingham!C11+'Rest of LEP'!C11</f>
        <v>1869.4</v>
      </c>
      <c r="D11" s="83"/>
      <c r="E11" s="113"/>
      <c r="F11" s="83"/>
      <c r="K11" s="132">
        <v>1900215</v>
      </c>
      <c r="L11" s="132">
        <v>1900215</v>
      </c>
      <c r="M11" s="27">
        <v>2009</v>
      </c>
      <c r="N11" s="83">
        <f>Birmingham!L11+'Rest of LEP'!L11</f>
        <v>3.5870000000000006</v>
      </c>
      <c r="O11" s="83">
        <f>Birmingham!M11+'Rest of LEP'!M11</f>
        <v>0.19999999999999996</v>
      </c>
      <c r="P11" s="85"/>
      <c r="Q11" s="114"/>
      <c r="R11" s="85"/>
      <c r="W11" s="132">
        <v>3587</v>
      </c>
      <c r="X11" s="132">
        <v>3587</v>
      </c>
      <c r="Y11" s="27">
        <v>2009</v>
      </c>
      <c r="Z11" s="83">
        <f>Birmingham!V11+'Rest of LEP'!V11</f>
        <v>11.093</v>
      </c>
      <c r="AA11" s="83">
        <f>Birmingham!W11+'Rest of LEP'!W11</f>
        <v>10.899999999999999</v>
      </c>
      <c r="AB11" s="85"/>
      <c r="AC11" s="114"/>
      <c r="AD11" s="85"/>
      <c r="AI11" s="133">
        <v>11093</v>
      </c>
      <c r="AJ11" s="133">
        <v>11093</v>
      </c>
      <c r="BE11" s="27">
        <v>2031</v>
      </c>
      <c r="BF11" s="83">
        <f>C34</f>
        <v>2136.3000000000002</v>
      </c>
      <c r="BG11" s="83" t="e">
        <f>#REF!</f>
        <v>#REF!</v>
      </c>
      <c r="BH11" s="134"/>
      <c r="BI11" s="135">
        <f>E34</f>
        <v>2175.4</v>
      </c>
      <c r="BJ11" s="134">
        <f>F34</f>
        <v>2287.4149742596596</v>
      </c>
      <c r="BK11" s="134">
        <f>G34</f>
        <v>2286.6259941150024</v>
      </c>
      <c r="BL11" s="134"/>
      <c r="BM11" s="134">
        <f t="shared" si="3"/>
        <v>2286.6259941150024</v>
      </c>
      <c r="BN11" s="134">
        <f t="shared" si="4"/>
        <v>2286.6259941150024</v>
      </c>
      <c r="BO11" s="134">
        <f>H34</f>
        <v>2250.240854231994</v>
      </c>
      <c r="BP11" s="134">
        <f>I34</f>
        <v>2175.9348525981918</v>
      </c>
      <c r="BQ11" s="134"/>
      <c r="BR11" s="109">
        <v>2031</v>
      </c>
      <c r="BS11" s="136">
        <f>Birmingham!BA9+'Rest of LEP'!BA9</f>
        <v>998.95833846979269</v>
      </c>
      <c r="BT11" s="136"/>
      <c r="BU11" s="136">
        <f>Birmingham!BC9+'Rest of LEP'!BC9</f>
        <v>1063.2214953766784</v>
      </c>
      <c r="BV11" s="136">
        <f>Birmingham!BD9+'Rest of LEP'!BD9</f>
        <v>1075.1627422223946</v>
      </c>
    </row>
    <row r="12" spans="1:74">
      <c r="A12" s="27">
        <v>2009</v>
      </c>
      <c r="B12" s="83">
        <f>Birmingham!B12+'Rest of LEP'!B12</f>
        <v>1914.895</v>
      </c>
      <c r="C12" s="83">
        <f>Birmingham!C12+'Rest of LEP'!C12</f>
        <v>1880.5</v>
      </c>
      <c r="D12" s="83"/>
      <c r="E12" s="113"/>
      <c r="F12" s="83"/>
      <c r="K12" s="132">
        <v>1914895</v>
      </c>
      <c r="L12" s="132">
        <v>1914895</v>
      </c>
      <c r="M12" s="27">
        <v>2010</v>
      </c>
      <c r="N12" s="83">
        <f>Birmingham!L12+'Rest of LEP'!L12</f>
        <v>3.56</v>
      </c>
      <c r="O12" s="83">
        <f>Birmingham!M12+'Rest of LEP'!M12</f>
        <v>0.30000000000000004</v>
      </c>
      <c r="P12" s="85"/>
      <c r="Q12" s="114"/>
      <c r="R12" s="85"/>
      <c r="W12" s="132">
        <v>3560</v>
      </c>
      <c r="X12" s="132">
        <v>3560</v>
      </c>
      <c r="Y12" s="27">
        <v>2010</v>
      </c>
      <c r="Z12" s="83">
        <f>Birmingham!V12+'Rest of LEP'!V12</f>
        <v>10.850999999999999</v>
      </c>
      <c r="AA12" s="83">
        <f>Birmingham!W12+'Rest of LEP'!W12</f>
        <v>11.3</v>
      </c>
      <c r="AB12" s="85"/>
      <c r="AC12" s="114"/>
      <c r="AD12" s="85"/>
      <c r="AI12" s="133">
        <v>10851</v>
      </c>
      <c r="AJ12" s="133">
        <v>10851</v>
      </c>
      <c r="BH12" s="89"/>
      <c r="BI12" s="137"/>
      <c r="BJ12" s="89"/>
      <c r="BK12" s="89"/>
      <c r="BL12" s="89"/>
      <c r="BM12" s="89"/>
      <c r="BN12" s="89"/>
      <c r="BO12" s="89"/>
      <c r="BP12" s="89"/>
      <c r="BQ12" s="89"/>
    </row>
    <row r="13" spans="1:74">
      <c r="A13" s="27">
        <v>2010</v>
      </c>
      <c r="B13" s="83">
        <f>Birmingham!B13+'Rest of LEP'!B13</f>
        <v>1929.306</v>
      </c>
      <c r="C13" s="83">
        <f>Birmingham!C13+'Rest of LEP'!C13</f>
        <v>1891.9</v>
      </c>
      <c r="D13" s="83"/>
      <c r="E13" s="113"/>
      <c r="F13" s="83"/>
      <c r="K13" s="132">
        <v>1929306</v>
      </c>
      <c r="L13" s="132">
        <v>1929306</v>
      </c>
      <c r="M13" s="27">
        <v>2011</v>
      </c>
      <c r="N13" s="83">
        <f>Birmingham!L13+'Rest of LEP'!L13</f>
        <v>5.5010000000000003</v>
      </c>
      <c r="O13" s="83">
        <f>Birmingham!M13+'Rest of LEP'!M13</f>
        <v>9.9999999999999867E-2</v>
      </c>
      <c r="P13" s="85"/>
      <c r="Q13" s="114"/>
      <c r="R13" s="85"/>
      <c r="W13" s="132">
        <v>5501</v>
      </c>
      <c r="X13" s="132">
        <v>5501</v>
      </c>
      <c r="Y13" s="27">
        <v>2011</v>
      </c>
      <c r="Z13" s="83">
        <f>Birmingham!V13+'Rest of LEP'!V13</f>
        <v>11.676</v>
      </c>
      <c r="AA13" s="83">
        <f>Birmingham!W13+'Rest of LEP'!W13</f>
        <v>11.5</v>
      </c>
      <c r="AB13" s="85"/>
      <c r="AC13" s="114"/>
      <c r="AD13" s="85"/>
      <c r="AI13" s="133">
        <v>11676</v>
      </c>
      <c r="AJ13" s="133">
        <v>11676</v>
      </c>
      <c r="AL13" s="138">
        <f>Birmingham!AF13+'Rest of LEP'!AF13</f>
        <v>725627</v>
      </c>
      <c r="AM13" s="138"/>
      <c r="AN13" s="138"/>
      <c r="AO13" s="138"/>
      <c r="AP13" s="138"/>
      <c r="AQ13" s="138"/>
      <c r="AR13" s="138"/>
      <c r="BE13" s="27" t="s">
        <v>16</v>
      </c>
      <c r="BH13" s="89"/>
      <c r="BI13" s="137"/>
      <c r="BJ13" s="89"/>
      <c r="BK13" s="89"/>
      <c r="BL13" s="89"/>
      <c r="BM13" s="89"/>
      <c r="BN13" s="89"/>
      <c r="BO13" s="89"/>
      <c r="BP13" s="89"/>
      <c r="BQ13" s="89"/>
      <c r="BR13" s="139" t="s">
        <v>20</v>
      </c>
      <c r="BS13" s="116">
        <f>BS9-BS7</f>
        <v>42.181630810552292</v>
      </c>
      <c r="BT13" s="116">
        <f t="shared" ref="BT13:BU13" si="7">BT9-BT7</f>
        <v>48.813462489763424</v>
      </c>
      <c r="BU13" s="116">
        <f t="shared" si="7"/>
        <v>62.317771231944107</v>
      </c>
    </row>
    <row r="14" spans="1:74">
      <c r="A14" s="27">
        <v>2011</v>
      </c>
      <c r="B14" s="83">
        <f>Birmingham!B14+'Rest of LEP'!B14</f>
        <v>1946.4829999999999</v>
      </c>
      <c r="C14" s="83">
        <f>Birmingham!C14+'Rest of LEP'!C14</f>
        <v>1903.4</v>
      </c>
      <c r="D14" s="83">
        <f>Birmingham!D14+'Rest of LEP'!D14</f>
        <v>1946.4829999999999</v>
      </c>
      <c r="E14" s="113"/>
      <c r="F14" s="83"/>
      <c r="K14" s="132">
        <v>1946483</v>
      </c>
      <c r="L14" s="132">
        <v>1946483</v>
      </c>
      <c r="M14" s="27">
        <v>2012</v>
      </c>
      <c r="N14" s="83">
        <f>Birmingham!L14+'Rest of LEP'!L14</f>
        <v>1.6870000000000003</v>
      </c>
      <c r="O14" s="83">
        <f>Birmingham!M14+'Rest of LEP'!M14</f>
        <v>-0.10000000000000009</v>
      </c>
      <c r="P14" s="83">
        <f>Birmingham!N14+'Rest of LEP'!N14</f>
        <v>1.4896589885266567</v>
      </c>
      <c r="Q14" s="113"/>
      <c r="R14" s="85"/>
      <c r="W14" s="132">
        <v>1687</v>
      </c>
      <c r="X14" s="132">
        <v>1687</v>
      </c>
      <c r="Y14" s="27">
        <v>2012</v>
      </c>
      <c r="Z14" s="83">
        <f>Birmingham!V14+'Rest of LEP'!V14</f>
        <v>12.037000000000001</v>
      </c>
      <c r="AA14" s="83">
        <f>Birmingham!W14+'Rest of LEP'!W14</f>
        <v>11.8</v>
      </c>
      <c r="AB14" s="83">
        <f>Birmingham!X14+'Rest of LEP'!X14</f>
        <v>13.431315643859058</v>
      </c>
      <c r="AC14" s="113"/>
      <c r="AD14" s="85"/>
      <c r="AI14" s="133">
        <v>12037</v>
      </c>
      <c r="AJ14" s="133">
        <v>12037</v>
      </c>
      <c r="AL14" s="138">
        <f>Birmingham!AF14+'Rest of LEP'!AF14</f>
        <v>747226</v>
      </c>
      <c r="AM14" s="138"/>
      <c r="AN14" s="138"/>
      <c r="AO14" s="138"/>
      <c r="AP14" s="138"/>
      <c r="AQ14" s="138"/>
      <c r="AR14" s="138"/>
      <c r="BE14" s="27">
        <v>2001</v>
      </c>
      <c r="BF14" s="85">
        <f>AL4</f>
        <v>725.62699999999995</v>
      </c>
      <c r="BH14" s="89"/>
      <c r="BI14" s="137"/>
      <c r="BJ14" s="89"/>
      <c r="BK14" s="89"/>
      <c r="BL14" s="89"/>
      <c r="BM14" s="89"/>
      <c r="BN14" s="89"/>
      <c r="BO14" s="89"/>
      <c r="BP14" s="89"/>
      <c r="BQ14" s="89"/>
      <c r="BR14" s="139" t="s">
        <v>21</v>
      </c>
      <c r="BS14" s="116">
        <f>BS11-BS9</f>
        <v>33.983825847876574</v>
      </c>
      <c r="BU14" s="116">
        <f>BU11-BU9</f>
        <v>59.420042699297483</v>
      </c>
    </row>
    <row r="15" spans="1:74">
      <c r="A15" s="27">
        <v>2012</v>
      </c>
      <c r="B15" s="83">
        <f>Birmingham!B15+'Rest of LEP'!B15</f>
        <v>1960.2069999999999</v>
      </c>
      <c r="C15" s="83">
        <f>Birmingham!C15+'Rest of LEP'!C15</f>
        <v>1915.1</v>
      </c>
      <c r="D15" s="83">
        <f>Birmingham!D15+'Rest of LEP'!D15</f>
        <v>1961.3297261327798</v>
      </c>
      <c r="E15" s="113">
        <f>Birmingham!E15+'Rest of LEP'!E15</f>
        <v>1960.2000000000003</v>
      </c>
      <c r="F15" s="83">
        <f>Birmingham!F15+'Rest of LEP'!F15</f>
        <v>1960.2069999999999</v>
      </c>
      <c r="G15" s="83">
        <f>Birmingham!G15+'Rest of LEP'!G15</f>
        <v>1960.2069999999999</v>
      </c>
      <c r="H15" s="85">
        <f>K15/1000</f>
        <v>1960.2070000000001</v>
      </c>
      <c r="I15" s="85">
        <f>L15/1000</f>
        <v>1960.2070000000001</v>
      </c>
      <c r="K15" s="132">
        <v>1960207</v>
      </c>
      <c r="L15" s="132">
        <v>1960207</v>
      </c>
      <c r="M15" s="27">
        <v>2013</v>
      </c>
      <c r="N15" s="85"/>
      <c r="O15" s="83">
        <f>Birmingham!M15+'Rest of LEP'!M15</f>
        <v>-0.10000000000000009</v>
      </c>
      <c r="P15" s="83">
        <f>Birmingham!N15+'Rest of LEP'!N15</f>
        <v>1.1155099137645239</v>
      </c>
      <c r="Q15" s="113">
        <f>Birmingham!O15+'Rest of LEP'!O15</f>
        <v>0.19999999999999996</v>
      </c>
      <c r="R15" s="83">
        <f>Birmingham!P15+'Rest of LEP'!P15</f>
        <v>4.0786950679195959</v>
      </c>
      <c r="S15" s="83">
        <f>Birmingham!Q15+'Rest of LEP'!Q15</f>
        <v>2.5649031656126833</v>
      </c>
      <c r="T15" s="85">
        <f>W15/1000</f>
        <v>1.1924488470083416</v>
      </c>
      <c r="U15" s="85">
        <f>X15/1000</f>
        <v>-7.5218120418785874</v>
      </c>
      <c r="W15" s="133">
        <v>1192.4488470083415</v>
      </c>
      <c r="X15" s="133">
        <v>-7521.8120418785875</v>
      </c>
      <c r="Y15" s="27">
        <v>2013</v>
      </c>
      <c r="Z15" s="85"/>
      <c r="AA15" s="83">
        <f>Birmingham!W15+'Rest of LEP'!W15</f>
        <v>12</v>
      </c>
      <c r="AB15" s="83">
        <f>Birmingham!X15+'Rest of LEP'!X15</f>
        <v>13.885831344220247</v>
      </c>
      <c r="AC15" s="113">
        <f>Birmingham!Y15+'Rest of LEP'!Y15</f>
        <v>10.9</v>
      </c>
      <c r="AD15" s="83">
        <f>Birmingham!Z15+'Rest of LEP'!Z15</f>
        <v>12.16157687281224</v>
      </c>
      <c r="AE15" s="83">
        <f>Birmingham!AA15+'Rest of LEP'!AA15</f>
        <v>12.101565667525829</v>
      </c>
      <c r="AF15" s="85">
        <f>AI15/1000</f>
        <v>12.17539983832563</v>
      </c>
      <c r="AG15" s="85">
        <f>AJ15/1000</f>
        <v>12.097092198107511</v>
      </c>
      <c r="AI15" s="133">
        <v>12175.399838325629</v>
      </c>
      <c r="AJ15" s="133">
        <v>12097.092198107512</v>
      </c>
      <c r="AL15" s="138">
        <f>Birmingham!AF15+'Rest of LEP'!AF15</f>
        <v>776744</v>
      </c>
      <c r="AM15" s="138">
        <f>Birmingham!AG15+'Rest of LEP'!AG15</f>
        <v>774573</v>
      </c>
      <c r="AN15" s="138">
        <f>Birmingham!AH15+'Rest of LEP'!AH15</f>
        <v>774519.98643401777</v>
      </c>
      <c r="AO15" s="138">
        <f>Birmingham!AI15+'Rest of LEP'!AI15</f>
        <v>774519.98643401777</v>
      </c>
      <c r="AP15" s="138">
        <f>Birmingham!AJ15+'Rest of LEP'!AJ15</f>
        <v>774519.98643401777</v>
      </c>
      <c r="AQ15" s="138">
        <v>774560.15843143966</v>
      </c>
      <c r="AR15" s="138">
        <v>774560.15843143966</v>
      </c>
      <c r="AS15" s="138">
        <v>774560.15843143966</v>
      </c>
      <c r="AT15" s="138">
        <v>774560.15843143966</v>
      </c>
      <c r="BE15" s="27">
        <v>2011</v>
      </c>
      <c r="BF15" s="85">
        <f>AL6</f>
        <v>776.74399999999991</v>
      </c>
      <c r="BH15" s="88">
        <f>AM6</f>
        <v>774.57300000000009</v>
      </c>
      <c r="BI15" s="140">
        <f>BH15</f>
        <v>774.57300000000009</v>
      </c>
      <c r="BJ15" s="88">
        <f>BH15</f>
        <v>774.57300000000009</v>
      </c>
      <c r="BK15" s="88">
        <f>BJ15</f>
        <v>774.57300000000009</v>
      </c>
      <c r="BL15" s="88"/>
      <c r="BM15" s="88">
        <f>BK15</f>
        <v>774.57300000000009</v>
      </c>
      <c r="BN15" s="88">
        <f>BM15</f>
        <v>774.57300000000009</v>
      </c>
      <c r="BO15" s="88">
        <f>BK15</f>
        <v>774.57300000000009</v>
      </c>
      <c r="BP15" s="88">
        <f>BO15</f>
        <v>774.57300000000009</v>
      </c>
      <c r="BQ15" s="88"/>
      <c r="BR15" s="139"/>
    </row>
    <row r="16" spans="1:74">
      <c r="A16" s="27">
        <v>2013</v>
      </c>
      <c r="B16" s="83"/>
      <c r="C16" s="83">
        <f>Birmingham!C16+'Rest of LEP'!C16</f>
        <v>1926.7000000000003</v>
      </c>
      <c r="D16" s="83">
        <f>Birmingham!D16+'Rest of LEP'!D16</f>
        <v>1976.2578328612653</v>
      </c>
      <c r="E16" s="113">
        <f>Birmingham!E16+'Rest of LEP'!E16</f>
        <v>1971.2</v>
      </c>
      <c r="F16" s="83">
        <f>Birmingham!F16+'Rest of LEP'!F16</f>
        <v>1976.4472719407318</v>
      </c>
      <c r="G16" s="83">
        <f>Birmingham!G16+'Rest of LEP'!G16</f>
        <v>1974.9841823979796</v>
      </c>
      <c r="H16" s="85">
        <f t="shared" ref="H16:I34" si="8">K16/1000</f>
        <v>1973.574848685334</v>
      </c>
      <c r="I16" s="85">
        <f t="shared" si="8"/>
        <v>1964.782280156229</v>
      </c>
      <c r="K16" s="132">
        <v>1973574.848685334</v>
      </c>
      <c r="L16" s="132">
        <v>1964782.2801562289</v>
      </c>
      <c r="M16" s="27">
        <v>2014</v>
      </c>
      <c r="N16" s="85"/>
      <c r="O16" s="83">
        <f>Birmingham!M16+'Rest of LEP'!M16</f>
        <v>-0.30000000000000027</v>
      </c>
      <c r="P16" s="83">
        <f>Birmingham!N16+'Rest of LEP'!N16</f>
        <v>0.80395946600192181</v>
      </c>
      <c r="Q16" s="113">
        <f>Birmingham!O16+'Rest of LEP'!O16</f>
        <v>-0.10000000000000009</v>
      </c>
      <c r="R16" s="83">
        <f>Birmingham!P16+'Rest of LEP'!P16</f>
        <v>4.0392194142129068</v>
      </c>
      <c r="S16" s="83">
        <f>Birmingham!Q16+'Rest of LEP'!Q16</f>
        <v>2.6442363930184358</v>
      </c>
      <c r="T16" s="85">
        <f t="shared" ref="T16:U33" si="9">W16/1000</f>
        <v>1.169221062657438</v>
      </c>
      <c r="U16" s="85">
        <f t="shared" si="9"/>
        <v>-0.31865240663308397</v>
      </c>
      <c r="W16" s="133">
        <v>1169.2210626574379</v>
      </c>
      <c r="X16" s="133">
        <v>-318.65240663308396</v>
      </c>
      <c r="Y16" s="27">
        <v>2014</v>
      </c>
      <c r="Z16" s="85"/>
      <c r="AA16" s="83">
        <f>Birmingham!W16+'Rest of LEP'!W16</f>
        <v>12.3</v>
      </c>
      <c r="AB16" s="83">
        <f>Birmingham!X16+'Rest of LEP'!X16</f>
        <v>14.117829905877244</v>
      </c>
      <c r="AC16" s="113">
        <f>Birmingham!Y16+'Rest of LEP'!Y16</f>
        <v>12.2</v>
      </c>
      <c r="AD16" s="83">
        <f>Birmingham!Z16+'Rest of LEP'!Z16</f>
        <v>12.602349472280427</v>
      </c>
      <c r="AE16" s="83">
        <f>Birmingham!AA16+'Rest of LEP'!AA16</f>
        <v>12.654870768275018</v>
      </c>
      <c r="AF16" s="85">
        <f t="shared" ref="AF16:AG33" si="10">AI16/1000</f>
        <v>12.703210211432525</v>
      </c>
      <c r="AG16" s="85">
        <f t="shared" si="10"/>
        <v>12.601171823179532</v>
      </c>
      <c r="AI16" s="133">
        <v>12703.210211432524</v>
      </c>
      <c r="AJ16" s="133">
        <v>12601.171823179533</v>
      </c>
      <c r="AL16" s="138">
        <f>Birmingham!AF16+'Rest of LEP'!AF16</f>
        <v>812418</v>
      </c>
      <c r="AM16" s="138">
        <f>Birmingham!AG16+'Rest of LEP'!AG16</f>
        <v>806706</v>
      </c>
      <c r="AN16" s="138">
        <f>Birmingham!AH16+'Rest of LEP'!AH16</f>
        <v>805872.00219315931</v>
      </c>
      <c r="AO16" s="138">
        <f>Birmingham!AI16+'Rest of LEP'!AI16</f>
        <v>811423.5318859336</v>
      </c>
      <c r="AP16" s="138">
        <f>Birmingham!AJ16+'Rest of LEP'!AJ16</f>
        <v>807112.51642750483</v>
      </c>
      <c r="AQ16" s="138">
        <v>806981.95715637947</v>
      </c>
      <c r="AR16" s="138">
        <v>806981.95715637947</v>
      </c>
      <c r="AS16" s="138">
        <v>804362.53143700608</v>
      </c>
      <c r="AT16" s="138">
        <v>798139.95568191702</v>
      </c>
      <c r="BE16" s="27">
        <v>2016</v>
      </c>
      <c r="BF16" s="85">
        <f>AL7</f>
        <v>812.41800000000001</v>
      </c>
      <c r="BH16" s="88">
        <f>AM7</f>
        <v>806.70600000000002</v>
      </c>
      <c r="BI16" s="140">
        <f t="shared" ref="BI16:BK19" si="11">AN7</f>
        <v>805.87200219315923</v>
      </c>
      <c r="BJ16" s="88">
        <f t="shared" si="11"/>
        <v>811.4235318859337</v>
      </c>
      <c r="BK16" s="88">
        <f t="shared" si="11"/>
        <v>807.11251642750494</v>
      </c>
      <c r="BL16" s="88"/>
      <c r="BM16" s="88">
        <f t="shared" ref="BM16:BP19" si="12">AQ7</f>
        <v>806.98195715637951</v>
      </c>
      <c r="BN16" s="88">
        <f t="shared" si="12"/>
        <v>806.98195715637951</v>
      </c>
      <c r="BO16" s="88">
        <f t="shared" si="12"/>
        <v>804.36253143700606</v>
      </c>
      <c r="BP16" s="88">
        <f t="shared" si="12"/>
        <v>798.13995568191706</v>
      </c>
      <c r="BQ16" s="88"/>
      <c r="BR16" s="139" t="s">
        <v>18</v>
      </c>
      <c r="BS16" s="116">
        <f>BS13+BS14</f>
        <v>76.165456658428866</v>
      </c>
      <c r="BU16" s="116">
        <f>BU13+BU14</f>
        <v>121.73781393124159</v>
      </c>
    </row>
    <row r="17" spans="1:69">
      <c r="A17" s="27">
        <v>2014</v>
      </c>
      <c r="B17" s="83"/>
      <c r="C17" s="83">
        <f>Birmingham!C17+'Rest of LEP'!C17</f>
        <v>1938.6</v>
      </c>
      <c r="D17" s="83">
        <f>Birmingham!D17+'Rest of LEP'!D17</f>
        <v>1991.1047542471069</v>
      </c>
      <c r="E17" s="113">
        <f>Birmingham!E17+'Rest of LEP'!E17</f>
        <v>1983.1</v>
      </c>
      <c r="F17" s="83">
        <f>Birmingham!F17+'Rest of LEP'!F17</f>
        <v>1993.0888408272253</v>
      </c>
      <c r="G17" s="83">
        <f>Birmingham!G17+'Rest of LEP'!G17</f>
        <v>1990.3963525176691</v>
      </c>
      <c r="H17" s="85">
        <f t="shared" si="8"/>
        <v>1987.4472799594239</v>
      </c>
      <c r="I17" s="85">
        <f t="shared" si="8"/>
        <v>1977.0647995727754</v>
      </c>
      <c r="K17" s="132">
        <v>1987447.2799594239</v>
      </c>
      <c r="L17" s="132">
        <v>1977064.7995727754</v>
      </c>
      <c r="M17" s="27">
        <v>2015</v>
      </c>
      <c r="N17" s="85"/>
      <c r="O17" s="83">
        <f>Birmingham!M17+'Rest of LEP'!M17</f>
        <v>-0.60000000000000053</v>
      </c>
      <c r="P17" s="83">
        <f>Birmingham!N17+'Rest of LEP'!N17</f>
        <v>0.56119879758991731</v>
      </c>
      <c r="Q17" s="113">
        <f>Birmingham!O17+'Rest of LEP'!O17</f>
        <v>-0.10000000000000009</v>
      </c>
      <c r="R17" s="83">
        <f>Birmingham!P17+'Rest of LEP'!P17</f>
        <v>4.0282281898027721</v>
      </c>
      <c r="S17" s="83">
        <f>Birmingham!Q17+'Rest of LEP'!Q17</f>
        <v>2.7259024270920893</v>
      </c>
      <c r="T17" s="85">
        <f t="shared" si="9"/>
        <v>1.2278977085461065</v>
      </c>
      <c r="U17" s="85">
        <f t="shared" si="9"/>
        <v>-0.77546868181690665</v>
      </c>
      <c r="W17" s="133">
        <v>1227.8977085461065</v>
      </c>
      <c r="X17" s="133">
        <v>-775.46868181690661</v>
      </c>
      <c r="Y17" s="27">
        <v>2015</v>
      </c>
      <c r="Z17" s="85"/>
      <c r="AA17" s="83">
        <f>Birmingham!W17+'Rest of LEP'!W17</f>
        <v>12.4</v>
      </c>
      <c r="AB17" s="83">
        <f>Birmingham!X17+'Rest of LEP'!X17</f>
        <v>13.981491662632298</v>
      </c>
      <c r="AC17" s="113">
        <f>Birmingham!Y17+'Rest of LEP'!Y17</f>
        <v>12</v>
      </c>
      <c r="AD17" s="83">
        <f>Birmingham!Z17+'Rest of LEP'!Z17</f>
        <v>12.787539786309718</v>
      </c>
      <c r="AE17" s="83">
        <f>Birmingham!AA17+'Rest of LEP'!AA17</f>
        <v>12.972637195075839</v>
      </c>
      <c r="AF17" s="85">
        <f t="shared" si="10"/>
        <v>12.976166550206518</v>
      </c>
      <c r="AG17" s="85">
        <f t="shared" si="10"/>
        <v>12.84559776996282</v>
      </c>
      <c r="AI17" s="133">
        <v>12976.166550206517</v>
      </c>
      <c r="AJ17" s="133">
        <v>12845.59776996282</v>
      </c>
      <c r="AL17" s="138">
        <f>Birmingham!AF17+'Rest of LEP'!AF17</f>
        <v>849201</v>
      </c>
      <c r="AM17" s="138">
        <f>Birmingham!AG17+'Rest of LEP'!AG17</f>
        <v>839129</v>
      </c>
      <c r="AN17" s="138">
        <f>Birmingham!AH17+'Rest of LEP'!AH17</f>
        <v>839412.81482749584</v>
      </c>
      <c r="AO17" s="138">
        <f>Birmingham!AI17+'Rest of LEP'!AI17</f>
        <v>852491.94892995316</v>
      </c>
      <c r="AP17" s="138">
        <f>Birmingham!AJ17+'Rest of LEP'!AJ17</f>
        <v>844351.57703608193</v>
      </c>
      <c r="AQ17" s="138">
        <v>843550.57691088424</v>
      </c>
      <c r="AR17" s="138">
        <v>843550.57691088424</v>
      </c>
      <c r="AS17" s="138">
        <v>837000.81810379704</v>
      </c>
      <c r="AT17" s="138">
        <v>825948.94908060855</v>
      </c>
      <c r="BE17" s="27">
        <v>2021</v>
      </c>
      <c r="BF17" s="85">
        <f>AL8</f>
        <v>849.20100000000002</v>
      </c>
      <c r="BH17" s="88">
        <f>AM8</f>
        <v>839.12900000000002</v>
      </c>
      <c r="BI17" s="140">
        <f t="shared" si="11"/>
        <v>839.41281482749582</v>
      </c>
      <c r="BJ17" s="88">
        <f t="shared" si="11"/>
        <v>852.49194892995297</v>
      </c>
      <c r="BK17" s="88">
        <f t="shared" si="11"/>
        <v>844.35157703608184</v>
      </c>
      <c r="BL17" s="88"/>
      <c r="BM17" s="88">
        <f t="shared" si="12"/>
        <v>843.55057691088427</v>
      </c>
      <c r="BN17" s="88">
        <f t="shared" si="12"/>
        <v>843.55057691088427</v>
      </c>
      <c r="BO17" s="88">
        <f t="shared" si="12"/>
        <v>837.00081810379709</v>
      </c>
      <c r="BP17" s="88">
        <f t="shared" si="12"/>
        <v>825.9489490806086</v>
      </c>
      <c r="BQ17" s="88"/>
    </row>
    <row r="18" spans="1:69">
      <c r="A18" s="27">
        <v>2015</v>
      </c>
      <c r="B18" s="83"/>
      <c r="C18" s="83">
        <f>Birmingham!C18+'Rest of LEP'!C18</f>
        <v>1950.3999999999999</v>
      </c>
      <c r="D18" s="83">
        <f>Birmingham!D18+'Rest of LEP'!D18</f>
        <v>2005.5715813145578</v>
      </c>
      <c r="E18" s="113">
        <f>Birmingham!E18+'Rest of LEP'!E18</f>
        <v>1995.3</v>
      </c>
      <c r="F18" s="83">
        <f>Birmingham!F18+'Rest of LEP'!F18</f>
        <v>2009.9046088033379</v>
      </c>
      <c r="G18" s="83">
        <f>Birmingham!G18+'Rest of LEP'!G18</f>
        <v>2006.1930239917017</v>
      </c>
      <c r="H18" s="85">
        <f t="shared" si="8"/>
        <v>2001.6513442181765</v>
      </c>
      <c r="I18" s="85">
        <f t="shared" si="8"/>
        <v>1989.1349286609213</v>
      </c>
      <c r="K18" s="132">
        <v>2001651.3442181766</v>
      </c>
      <c r="L18" s="132">
        <v>1989134.9286609213</v>
      </c>
      <c r="M18" s="27">
        <v>2016</v>
      </c>
      <c r="N18" s="85"/>
      <c r="O18" s="83">
        <f>Birmingham!M18+'Rest of LEP'!M18</f>
        <v>-0.70000000000000018</v>
      </c>
      <c r="P18" s="83">
        <f>Birmingham!N18+'Rest of LEP'!N18</f>
        <v>0.27698113820177639</v>
      </c>
      <c r="Q18" s="113">
        <f>Birmingham!O18+'Rest of LEP'!O18</f>
        <v>0.30000000000000004</v>
      </c>
      <c r="R18" s="83">
        <f>Birmingham!P18+'Rest of LEP'!P18</f>
        <v>3.926681517273884</v>
      </c>
      <c r="S18" s="83">
        <f>Birmingham!Q18+'Rest of LEP'!Q18</f>
        <v>2.7486525758406781</v>
      </c>
      <c r="T18" s="85">
        <f t="shared" si="9"/>
        <v>1.2651534245175882</v>
      </c>
      <c r="U18" s="85">
        <f t="shared" si="9"/>
        <v>-1.0155450918022926</v>
      </c>
      <c r="W18" s="133">
        <v>1265.1534245175881</v>
      </c>
      <c r="X18" s="133">
        <v>-1015.5450918022925</v>
      </c>
      <c r="Y18" s="27">
        <v>2016</v>
      </c>
      <c r="Z18" s="85"/>
      <c r="AA18" s="83">
        <f>Birmingham!W18+'Rest of LEP'!W18</f>
        <v>12.8</v>
      </c>
      <c r="AB18" s="83">
        <f>Birmingham!X18+'Rest of LEP'!X18</f>
        <v>13.988366722402901</v>
      </c>
      <c r="AC18" s="113">
        <f>Birmingham!Y18+'Rest of LEP'!Y18</f>
        <v>12.4</v>
      </c>
      <c r="AD18" s="83">
        <f>Birmingham!Z18+'Rest of LEP'!Z18</f>
        <v>12.964557365506103</v>
      </c>
      <c r="AE18" s="83">
        <f>Birmingham!AA18+'Rest of LEP'!AA18</f>
        <v>13.260988900857521</v>
      </c>
      <c r="AF18" s="85">
        <f t="shared" si="10"/>
        <v>13.238776661940747</v>
      </c>
      <c r="AG18" s="85">
        <f t="shared" si="10"/>
        <v>13.075394300772613</v>
      </c>
      <c r="AI18" s="133">
        <v>13238.776661940747</v>
      </c>
      <c r="AJ18" s="133">
        <v>13075.394300772614</v>
      </c>
      <c r="AL18" s="138">
        <f>Birmingham!AF18+'Rest of LEP'!AF18</f>
        <v>884539</v>
      </c>
      <c r="AM18" s="138"/>
      <c r="AN18" s="138">
        <f>Birmingham!AH18+'Rest of LEP'!AH18</f>
        <v>876177.57966447016</v>
      </c>
      <c r="AO18" s="138">
        <f>Birmingham!AI18+'Rest of LEP'!AI18</f>
        <v>899630.03805269254</v>
      </c>
      <c r="AP18" s="138">
        <f>Birmingham!AJ18+'Rest of LEP'!AJ18</f>
        <v>888941.10578969796</v>
      </c>
      <c r="AQ18" s="138">
        <v>917406.29532929882</v>
      </c>
      <c r="AR18" s="138">
        <v>880558.05074662261</v>
      </c>
      <c r="AS18" s="138">
        <v>875631.76927906089</v>
      </c>
      <c r="AT18" s="138">
        <v>855896.18276501109</v>
      </c>
      <c r="BE18" s="27">
        <v>2026</v>
      </c>
      <c r="BF18" s="85">
        <f>AL9</f>
        <v>884.53899999999999</v>
      </c>
      <c r="BH18" s="89"/>
      <c r="BI18" s="140">
        <f t="shared" si="11"/>
        <v>876.17757966447016</v>
      </c>
      <c r="BJ18" s="88">
        <f t="shared" si="11"/>
        <v>899.6300380526925</v>
      </c>
      <c r="BK18" s="88">
        <f t="shared" si="11"/>
        <v>888.94110578969799</v>
      </c>
      <c r="BL18" s="88"/>
      <c r="BM18" s="88">
        <f t="shared" si="12"/>
        <v>917.40629532929881</v>
      </c>
      <c r="BN18" s="88">
        <f t="shared" si="12"/>
        <v>880.5580507466226</v>
      </c>
      <c r="BO18" s="88">
        <f t="shared" si="12"/>
        <v>875.6317692790609</v>
      </c>
      <c r="BP18" s="88">
        <f t="shared" si="12"/>
        <v>855.89618276501108</v>
      </c>
      <c r="BQ18" s="88"/>
    </row>
    <row r="19" spans="1:69">
      <c r="A19" s="27">
        <v>2016</v>
      </c>
      <c r="B19" s="83"/>
      <c r="C19" s="83">
        <f>Birmingham!C19+'Rest of LEP'!C19</f>
        <v>1962.3000000000002</v>
      </c>
      <c r="D19" s="83">
        <f>Birmingham!D19+'Rest of LEP'!D19</f>
        <v>2019.7623609650236</v>
      </c>
      <c r="E19" s="113">
        <f>Birmingham!E19+'Rest of LEP'!E19</f>
        <v>2007.6</v>
      </c>
      <c r="F19" s="83">
        <f>Birmingham!F19+'Rest of LEP'!F19</f>
        <v>2026.7958476861177</v>
      </c>
      <c r="G19" s="83">
        <f>Birmingham!G19+'Rest of LEP'!G19</f>
        <v>2022.3089786535247</v>
      </c>
      <c r="H19" s="85">
        <f t="shared" si="8"/>
        <v>2016.155274304635</v>
      </c>
      <c r="I19" s="85">
        <f t="shared" si="8"/>
        <v>2001.1947778698916</v>
      </c>
      <c r="K19" s="132">
        <v>2016155.2743046349</v>
      </c>
      <c r="L19" s="132">
        <v>2001194.7778698916</v>
      </c>
      <c r="M19" s="27">
        <v>2017</v>
      </c>
      <c r="N19" s="85"/>
      <c r="O19" s="83">
        <f>Birmingham!M19+'Rest of LEP'!M19</f>
        <v>-0.70000000000000018</v>
      </c>
      <c r="P19" s="83">
        <f>Birmingham!N19+'Rest of LEP'!N19</f>
        <v>-2.4214078889734925E-2</v>
      </c>
      <c r="Q19" s="113">
        <f>Birmingham!O19+'Rest of LEP'!O19</f>
        <v>-0.10000000000000009</v>
      </c>
      <c r="R19" s="83">
        <f>Birmingham!P19+'Rest of LEP'!P19</f>
        <v>3.9496199188953018</v>
      </c>
      <c r="S19" s="83">
        <f>Birmingham!Q19+'Rest of LEP'!Q19</f>
        <v>2.867772957538643</v>
      </c>
      <c r="T19" s="85">
        <f t="shared" si="9"/>
        <v>1.2606305999648866</v>
      </c>
      <c r="U19" s="85">
        <f t="shared" si="9"/>
        <v>-0.50791343283791868</v>
      </c>
      <c r="W19" s="133">
        <v>1260.6305999648866</v>
      </c>
      <c r="X19" s="133">
        <v>-507.91343283791866</v>
      </c>
      <c r="Y19" s="27">
        <v>2017</v>
      </c>
      <c r="Z19" s="85"/>
      <c r="AA19" s="83">
        <f>Birmingham!W19+'Rest of LEP'!W19</f>
        <v>13</v>
      </c>
      <c r="AB19" s="83">
        <f>Birmingham!X19+'Rest of LEP'!X19</f>
        <v>13.84287306911429</v>
      </c>
      <c r="AC19" s="113">
        <f>Birmingham!Y19+'Rest of LEP'!Y19</f>
        <v>12.3</v>
      </c>
      <c r="AD19" s="83">
        <f>Birmingham!Z19+'Rest of LEP'!Z19</f>
        <v>13.135038908591977</v>
      </c>
      <c r="AE19" s="83">
        <f>Birmingham!AA19+'Rest of LEP'!AA19</f>
        <v>13.558676388753963</v>
      </c>
      <c r="AF19" s="85">
        <f t="shared" si="10"/>
        <v>13.491574694022292</v>
      </c>
      <c r="AG19" s="85">
        <f t="shared" si="10"/>
        <v>13.299807052060485</v>
      </c>
      <c r="AI19" s="133">
        <v>13491.574694022293</v>
      </c>
      <c r="AJ19" s="133">
        <v>13299.807052060485</v>
      </c>
      <c r="AL19" s="138">
        <f>Birmingham!AF19+'Rest of LEP'!AF19</f>
        <v>917792</v>
      </c>
      <c r="AM19" s="138"/>
      <c r="AN19" s="138">
        <f>Birmingham!AH19+'Rest of LEP'!AH19</f>
        <v>911107.01048799499</v>
      </c>
      <c r="AO19" s="138">
        <f>Birmingham!AI19+'Rest of LEP'!AI19</f>
        <v>948422.9364539542</v>
      </c>
      <c r="AP19" s="138">
        <f>Birmingham!AJ19+'Rest of LEP'!AJ19</f>
        <v>935125.56718894839</v>
      </c>
      <c r="AQ19" s="138">
        <v>964451.72110131301</v>
      </c>
      <c r="AR19" s="138">
        <v>919882.0648981235</v>
      </c>
      <c r="AS19" s="138">
        <v>917249.327128859</v>
      </c>
      <c r="AT19" s="138">
        <v>885691.02552387188</v>
      </c>
      <c r="BE19" s="27">
        <v>2031</v>
      </c>
      <c r="BF19" s="85">
        <f>AL10</f>
        <v>917.79199999999992</v>
      </c>
      <c r="BH19" s="89"/>
      <c r="BI19" s="140">
        <f t="shared" si="11"/>
        <v>911.10701048799501</v>
      </c>
      <c r="BJ19" s="88">
        <f t="shared" si="11"/>
        <v>948.42293645395421</v>
      </c>
      <c r="BK19" s="88">
        <f t="shared" si="11"/>
        <v>935.12556718894848</v>
      </c>
      <c r="BL19" s="88"/>
      <c r="BM19" s="88">
        <f t="shared" si="12"/>
        <v>964.45172110131307</v>
      </c>
      <c r="BN19" s="88">
        <f t="shared" si="12"/>
        <v>919.88206489812353</v>
      </c>
      <c r="BO19" s="88">
        <f t="shared" si="12"/>
        <v>917.24932712885902</v>
      </c>
      <c r="BP19" s="88">
        <f t="shared" si="12"/>
        <v>885.69102552387187</v>
      </c>
      <c r="BQ19" s="88"/>
    </row>
    <row r="20" spans="1:69">
      <c r="A20" s="27">
        <v>2017</v>
      </c>
      <c r="B20" s="83"/>
      <c r="C20" s="83">
        <f>Birmingham!C20+'Rest of LEP'!C20</f>
        <v>1974.6</v>
      </c>
      <c r="D20" s="83">
        <f>Birmingham!D20+'Rest of LEP'!D20</f>
        <v>2033.5072065896215</v>
      </c>
      <c r="E20" s="113">
        <f>Birmingham!E20+'Rest of LEP'!E20</f>
        <v>2019.9</v>
      </c>
      <c r="F20" s="83">
        <f>Birmingham!F20+'Rest of LEP'!F20</f>
        <v>2043.880506513605</v>
      </c>
      <c r="G20" s="83">
        <f>Birmingham!G20+'Rest of LEP'!G20</f>
        <v>2038.8331720950898</v>
      </c>
      <c r="H20" s="85">
        <f t="shared" si="8"/>
        <v>2030.9074795986221</v>
      </c>
      <c r="I20" s="85">
        <f t="shared" si="8"/>
        <v>2013.9866714891141</v>
      </c>
      <c r="K20" s="132">
        <v>2030907.4795986221</v>
      </c>
      <c r="L20" s="132">
        <v>2013986.6714891142</v>
      </c>
      <c r="M20" s="27">
        <v>2018</v>
      </c>
      <c r="N20" s="85"/>
      <c r="O20" s="83">
        <f>Birmingham!M20+'Rest of LEP'!M20</f>
        <v>-0.89999999999999991</v>
      </c>
      <c r="P20" s="83">
        <f>Birmingham!N20+'Rest of LEP'!N20</f>
        <v>-0.11913371861362654</v>
      </c>
      <c r="Q20" s="113">
        <f>Birmingham!O20+'Rest of LEP'!O20</f>
        <v>0.10000000000000009</v>
      </c>
      <c r="R20" s="83">
        <f>Birmingham!P20+'Rest of LEP'!P20</f>
        <v>3.976693828354823</v>
      </c>
      <c r="S20" s="83">
        <f>Birmingham!Q20+'Rest of LEP'!Q20</f>
        <v>2.9857029343676116</v>
      </c>
      <c r="T20" s="85">
        <f t="shared" si="9"/>
        <v>1.2673972584342064</v>
      </c>
      <c r="U20" s="85">
        <f t="shared" si="9"/>
        <v>-0.69338481094824234</v>
      </c>
      <c r="W20" s="133">
        <v>1267.3972584342064</v>
      </c>
      <c r="X20" s="133">
        <v>-693.38481094824238</v>
      </c>
      <c r="Y20" s="27">
        <v>2018</v>
      </c>
      <c r="Z20" s="85"/>
      <c r="AA20" s="83">
        <f>Birmingham!W20+'Rest of LEP'!W20</f>
        <v>13.1</v>
      </c>
      <c r="AB20" s="83">
        <f>Birmingham!X20+'Rest of LEP'!X20</f>
        <v>13.636779666784827</v>
      </c>
      <c r="AC20" s="113">
        <f>Birmingham!Y20+'Rest of LEP'!Y20</f>
        <v>12.3</v>
      </c>
      <c r="AD20" s="83">
        <f>Birmingham!Z20+'Rest of LEP'!Z20</f>
        <v>13.259569984850531</v>
      </c>
      <c r="AE20" s="83">
        <f>Birmingham!AA20+'Rest of LEP'!AA20</f>
        <v>13.808606437653335</v>
      </c>
      <c r="AF20" s="85">
        <f t="shared" si="10"/>
        <v>13.691870512105064</v>
      </c>
      <c r="AG20" s="85">
        <f t="shared" si="10"/>
        <v>13.469391664966672</v>
      </c>
      <c r="AI20" s="133">
        <v>13691.870512105064</v>
      </c>
      <c r="AJ20" s="133">
        <v>13469.391664966672</v>
      </c>
      <c r="AK20" s="103" t="s">
        <v>17</v>
      </c>
      <c r="AL20" s="103"/>
      <c r="AM20" s="103"/>
      <c r="AN20" s="103"/>
      <c r="AO20" s="103"/>
      <c r="AP20" s="103"/>
      <c r="AQ20" s="103"/>
      <c r="AR20" s="103"/>
      <c r="AS20" s="103"/>
      <c r="AT20" s="103"/>
      <c r="BI20" s="92"/>
    </row>
    <row r="21" spans="1:69">
      <c r="A21" s="27">
        <v>2018</v>
      </c>
      <c r="B21" s="83"/>
      <c r="C21" s="83">
        <f>Birmingham!C21+'Rest of LEP'!C21</f>
        <v>1986.8</v>
      </c>
      <c r="D21" s="83">
        <f>Birmingham!D21+'Rest of LEP'!D21</f>
        <v>2046.9524182181672</v>
      </c>
      <c r="E21" s="113">
        <f>Birmingham!E21+'Rest of LEP'!E21</f>
        <v>2032.1999999999998</v>
      </c>
      <c r="F21" s="83">
        <f>Birmingham!F21+'Rest of LEP'!F21</f>
        <v>2061.1167703268102</v>
      </c>
      <c r="G21" s="83">
        <f>Birmingham!G21+'Rest of LEP'!G21</f>
        <v>2055.7161112347585</v>
      </c>
      <c r="H21" s="85">
        <f t="shared" si="8"/>
        <v>2045.8667473691614</v>
      </c>
      <c r="I21" s="85">
        <f t="shared" si="8"/>
        <v>2026.7626783431326</v>
      </c>
      <c r="K21" s="132">
        <v>2045866.7473691613</v>
      </c>
      <c r="L21" s="132">
        <v>2026762.6783431326</v>
      </c>
      <c r="M21" s="27">
        <v>2019</v>
      </c>
      <c r="N21" s="85"/>
      <c r="O21" s="83">
        <f>Birmingham!M21+'Rest of LEP'!M21</f>
        <v>-0.79999999999999938</v>
      </c>
      <c r="P21" s="83">
        <f>Birmingham!N21+'Rest of LEP'!N21</f>
        <v>-0.23680197149704574</v>
      </c>
      <c r="Q21" s="113">
        <f>Birmingham!O21+'Rest of LEP'!O21</f>
        <v>-0.29999999999999982</v>
      </c>
      <c r="R21" s="83">
        <f>Birmingham!P21+'Rest of LEP'!P21</f>
        <v>4.0336126626497348</v>
      </c>
      <c r="S21" s="83">
        <f>Birmingham!Q21+'Rest of LEP'!Q21</f>
        <v>3.0991066640397933</v>
      </c>
      <c r="T21" s="85">
        <f t="shared" si="9"/>
        <v>1.2793243507088956</v>
      </c>
      <c r="U21" s="85">
        <f t="shared" si="9"/>
        <v>-0.82016010281127638</v>
      </c>
      <c r="W21" s="133">
        <v>1279.3243507088955</v>
      </c>
      <c r="X21" s="133">
        <v>-820.16010281127637</v>
      </c>
      <c r="Y21" s="27">
        <v>2019</v>
      </c>
      <c r="Z21" s="85"/>
      <c r="AA21" s="83">
        <f>Birmingham!W21+'Rest of LEP'!W21</f>
        <v>13.1</v>
      </c>
      <c r="AB21" s="83">
        <f>Birmingham!X21+'Rest of LEP'!X21</f>
        <v>13.485834265018887</v>
      </c>
      <c r="AC21" s="113">
        <f>Birmingham!Y21+'Rest of LEP'!Y21</f>
        <v>12.2</v>
      </c>
      <c r="AD21" s="83">
        <f>Birmingham!Z21+'Rest of LEP'!Z21</f>
        <v>13.33524470771086</v>
      </c>
      <c r="AE21" s="83">
        <f>Birmingham!AA21+'Rest of LEP'!AA21</f>
        <v>14.001620334749042</v>
      </c>
      <c r="AF21" s="85">
        <f t="shared" si="10"/>
        <v>13.834509095331388</v>
      </c>
      <c r="AG21" s="85">
        <f t="shared" si="10"/>
        <v>13.580281756242139</v>
      </c>
      <c r="AI21" s="133">
        <v>13834.509095331388</v>
      </c>
      <c r="AJ21" s="133">
        <v>13580.281756242139</v>
      </c>
      <c r="AK21" s="103" t="s">
        <v>18</v>
      </c>
      <c r="AL21" s="104">
        <f>(AL19-AL15)/20</f>
        <v>7052.4</v>
      </c>
      <c r="AM21" s="104"/>
      <c r="AN21" s="104">
        <f>(AN19-AN15)/20</f>
        <v>6829.351202698861</v>
      </c>
      <c r="AO21" s="104">
        <f>(AO19-AO15)/20</f>
        <v>8695.1475009968217</v>
      </c>
      <c r="AP21" s="104">
        <f>(AP19-AP15)/20</f>
        <v>8030.2790377465308</v>
      </c>
      <c r="AQ21" s="104">
        <f t="shared" ref="AQ21" si="13">(AQ19-AQ15)/20</f>
        <v>9494.5781334936673</v>
      </c>
      <c r="AR21" s="104">
        <f t="shared" ref="AR21" si="14">(AR19-AR15)/20</f>
        <v>7266.0953233341916</v>
      </c>
      <c r="AS21" s="104">
        <f>(AS19-AS15)/20</f>
        <v>7134.4584348709668</v>
      </c>
      <c r="AT21" s="104">
        <f>(AT19-AT15)/20</f>
        <v>5556.5433546216109</v>
      </c>
      <c r="BE21" s="81" t="s">
        <v>19</v>
      </c>
      <c r="BF21" s="85">
        <f>BF15-BF14</f>
        <v>51.116999999999962</v>
      </c>
      <c r="BH21" s="85">
        <f t="shared" ref="BH21:BP21" si="15">BH15-$BF$14</f>
        <v>48.94600000000014</v>
      </c>
      <c r="BI21" s="93">
        <f>BI15-BF14</f>
        <v>48.94600000000014</v>
      </c>
      <c r="BJ21" s="85">
        <f t="shared" si="15"/>
        <v>48.94600000000014</v>
      </c>
      <c r="BK21" s="85">
        <f t="shared" si="15"/>
        <v>48.94600000000014</v>
      </c>
      <c r="BL21" s="85"/>
      <c r="BM21" s="85">
        <f t="shared" si="15"/>
        <v>48.94600000000014</v>
      </c>
      <c r="BN21" s="85">
        <f t="shared" si="15"/>
        <v>48.94600000000014</v>
      </c>
      <c r="BO21" s="85">
        <f t="shared" si="15"/>
        <v>48.94600000000014</v>
      </c>
      <c r="BP21" s="85">
        <f t="shared" si="15"/>
        <v>48.94600000000014</v>
      </c>
      <c r="BQ21" s="85"/>
    </row>
    <row r="22" spans="1:69">
      <c r="A22" s="27">
        <v>2019</v>
      </c>
      <c r="B22" s="83"/>
      <c r="C22" s="83">
        <f>Birmingham!C22+'Rest of LEP'!C22</f>
        <v>1999</v>
      </c>
      <c r="D22" s="83">
        <f>Birmingham!D22+'Rest of LEP'!D22</f>
        <v>2060.1275557014897</v>
      </c>
      <c r="E22" s="113">
        <f>Birmingham!E22+'Rest of LEP'!E22</f>
        <v>2044</v>
      </c>
      <c r="F22" s="83">
        <f>Birmingham!F22+'Rest of LEP'!F22</f>
        <v>2078.4856276971709</v>
      </c>
      <c r="G22" s="83">
        <f>Birmingham!G22+'Rest of LEP'!G22</f>
        <v>2072.8991165636353</v>
      </c>
      <c r="H22" s="85">
        <f t="shared" si="8"/>
        <v>2060.9805808152018</v>
      </c>
      <c r="I22" s="85">
        <f t="shared" si="8"/>
        <v>2039.5227999965634</v>
      </c>
      <c r="K22" s="132">
        <v>2060980.5808152016</v>
      </c>
      <c r="L22" s="132">
        <v>2039522.7999965635</v>
      </c>
      <c r="M22" s="27">
        <v>2020</v>
      </c>
      <c r="N22" s="85"/>
      <c r="O22" s="83">
        <f>Birmingham!M22+'Rest of LEP'!M22</f>
        <v>-0.89999999999999991</v>
      </c>
      <c r="P22" s="83">
        <f>Birmingham!N22+'Rest of LEP'!N22</f>
        <v>-0.37325994889564784</v>
      </c>
      <c r="Q22" s="113">
        <f>Birmingham!O22+'Rest of LEP'!O22</f>
        <v>-0.5</v>
      </c>
      <c r="R22" s="83">
        <f>Birmingham!P22+'Rest of LEP'!P22</f>
        <v>4.0852497744703502</v>
      </c>
      <c r="S22" s="83">
        <f>Birmingham!Q22+'Rest of LEP'!Q22</f>
        <v>3.206132859621774</v>
      </c>
      <c r="T22" s="85">
        <f t="shared" si="9"/>
        <v>1.2981135680063525</v>
      </c>
      <c r="U22" s="85">
        <f t="shared" si="9"/>
        <v>-0.89672108831199515</v>
      </c>
      <c r="W22" s="133">
        <v>1298.1135680063526</v>
      </c>
      <c r="X22" s="133">
        <v>-896.72108831199512</v>
      </c>
      <c r="Y22" s="27">
        <v>2020</v>
      </c>
      <c r="Z22" s="85"/>
      <c r="AA22" s="83">
        <f>Birmingham!W22+'Rest of LEP'!W22</f>
        <v>13</v>
      </c>
      <c r="AB22" s="83">
        <f>Birmingham!X22+'Rest of LEP'!X22</f>
        <v>13.378814191928807</v>
      </c>
      <c r="AC22" s="113">
        <f>Birmingham!Y22+'Rest of LEP'!Y22</f>
        <v>12.1</v>
      </c>
      <c r="AD22" s="83">
        <f>Birmingham!Z22+'Rest of LEP'!Z22</f>
        <v>13.37144216861175</v>
      </c>
      <c r="AE22" s="83">
        <f>Birmingham!AA22+'Rest of LEP'!AA22</f>
        <v>14.148596370067203</v>
      </c>
      <c r="AF22" s="85">
        <f t="shared" si="10"/>
        <v>13.926888918530393</v>
      </c>
      <c r="AG22" s="85">
        <f t="shared" si="10"/>
        <v>13.640959105773955</v>
      </c>
      <c r="AI22" s="133">
        <v>13926.888918530392</v>
      </c>
      <c r="AJ22" s="133">
        <v>13640.959105773956</v>
      </c>
      <c r="BE22" s="81" t="s">
        <v>18</v>
      </c>
      <c r="BF22" s="85">
        <f>BF19-BF15</f>
        <v>141.048</v>
      </c>
      <c r="BG22" s="85"/>
      <c r="BH22" s="85"/>
      <c r="BI22" s="93">
        <f t="shared" ref="BI22:BO22" si="16">BI19-BI15</f>
        <v>136.53401048799492</v>
      </c>
      <c r="BJ22" s="85">
        <f t="shared" si="16"/>
        <v>173.84993645395411</v>
      </c>
      <c r="BK22" s="85">
        <f t="shared" si="16"/>
        <v>160.55256718894839</v>
      </c>
      <c r="BL22" s="85"/>
      <c r="BM22" s="85">
        <f t="shared" ref="BM22:BN22" si="17">BM19-BM15</f>
        <v>189.87872110131298</v>
      </c>
      <c r="BN22" s="85">
        <f t="shared" si="17"/>
        <v>145.30906489812344</v>
      </c>
      <c r="BO22" s="85">
        <f t="shared" si="16"/>
        <v>142.67632712885893</v>
      </c>
      <c r="BP22" s="85">
        <f t="shared" ref="BP22" si="18">BP19-BP15</f>
        <v>111.11802552387178</v>
      </c>
      <c r="BQ22" s="85"/>
    </row>
    <row r="23" spans="1:69">
      <c r="A23" s="27">
        <v>2020</v>
      </c>
      <c r="B23" s="83"/>
      <c r="C23" s="83">
        <f>Birmingham!C23+'Rest of LEP'!C23</f>
        <v>2011.3000000000002</v>
      </c>
      <c r="D23" s="83">
        <f>Birmingham!D23+'Rest of LEP'!D23</f>
        <v>2073.0617590924267</v>
      </c>
      <c r="E23" s="113">
        <f>Birmingham!E23+'Rest of LEP'!E23</f>
        <v>2055.6999999999998</v>
      </c>
      <c r="F23" s="83">
        <f>Birmingham!F23+'Rest of LEP'!F23</f>
        <v>2095.9423196402531</v>
      </c>
      <c r="G23" s="83">
        <f>Birmingham!G23+'Rest of LEP'!G23</f>
        <v>2090.328576910425</v>
      </c>
      <c r="H23" s="85">
        <f t="shared" si="8"/>
        <v>2076.2055833017384</v>
      </c>
      <c r="I23" s="85">
        <f t="shared" si="8"/>
        <v>2052.2670380140253</v>
      </c>
      <c r="K23" s="132">
        <v>2076205.5833017384</v>
      </c>
      <c r="L23" s="132">
        <v>2052267.0380140254</v>
      </c>
      <c r="M23" s="27">
        <v>2021</v>
      </c>
      <c r="N23" s="85"/>
      <c r="O23" s="83">
        <f>Birmingham!M23+'Rest of LEP'!M23</f>
        <v>-1</v>
      </c>
      <c r="P23" s="83">
        <f>Birmingham!N23+'Rest of LEP'!N23</f>
        <v>-0.45564588411887907</v>
      </c>
      <c r="Q23" s="113">
        <f>Birmingham!O23+'Rest of LEP'!O23</f>
        <v>-0.40000000000000036</v>
      </c>
      <c r="R23" s="83">
        <f>Birmingham!P23+'Rest of LEP'!P23</f>
        <v>4.19259907329943</v>
      </c>
      <c r="S23" s="83">
        <f>Birmingham!Q23+'Rest of LEP'!Q23</f>
        <v>3.3635630208921317</v>
      </c>
      <c r="T23" s="85">
        <f t="shared" si="9"/>
        <v>1.3173220901007954</v>
      </c>
      <c r="U23" s="85">
        <f t="shared" si="9"/>
        <v>-0.93390780298877873</v>
      </c>
      <c r="W23" s="133">
        <v>1317.3220901007953</v>
      </c>
      <c r="X23" s="133">
        <v>-933.90780298877871</v>
      </c>
      <c r="Y23" s="27">
        <v>2021</v>
      </c>
      <c r="Z23" s="85"/>
      <c r="AA23" s="83">
        <f>Birmingham!W23+'Rest of LEP'!W23</f>
        <v>13.100000000000001</v>
      </c>
      <c r="AB23" s="83">
        <f>Birmingham!X23+'Rest of LEP'!X23</f>
        <v>13.246587891577487</v>
      </c>
      <c r="AC23" s="113">
        <f>Birmingham!Y23+'Rest of LEP'!Y23</f>
        <v>12.1</v>
      </c>
      <c r="AD23" s="83">
        <f>Birmingham!Z23+'Rest of LEP'!Z23</f>
        <v>13.38071559634529</v>
      </c>
      <c r="AE23" s="83">
        <f>Birmingham!AA23+'Rest of LEP'!AA23</f>
        <v>14.263242486271185</v>
      </c>
      <c r="AF23" s="85">
        <f t="shared" si="10"/>
        <v>13.978995429120193</v>
      </c>
      <c r="AG23" s="85">
        <f t="shared" si="10"/>
        <v>13.662263749093984</v>
      </c>
      <c r="AI23" s="133">
        <v>13978.995429120194</v>
      </c>
      <c r="AJ23" s="133">
        <v>13662.263749093985</v>
      </c>
      <c r="BE23" s="81" t="s">
        <v>90</v>
      </c>
      <c r="BF23" s="79">
        <f>1000*BF22/20</f>
        <v>7052.4</v>
      </c>
      <c r="BI23" s="141">
        <f>1000*BI22/20</f>
        <v>6826.7005243997455</v>
      </c>
      <c r="BJ23" s="138">
        <f t="shared" ref="BJ23:BP23" si="19">1000*BJ22/20</f>
        <v>8692.4968226977053</v>
      </c>
      <c r="BK23" s="138">
        <f t="shared" si="19"/>
        <v>8027.6283594474198</v>
      </c>
      <c r="BL23" s="138"/>
      <c r="BM23" s="138">
        <f t="shared" si="19"/>
        <v>9493.9360550656493</v>
      </c>
      <c r="BN23" s="138">
        <f t="shared" si="19"/>
        <v>7265.4532449061717</v>
      </c>
      <c r="BO23" s="138">
        <f t="shared" si="19"/>
        <v>7133.816356442946</v>
      </c>
      <c r="BP23" s="138">
        <f t="shared" si="19"/>
        <v>5555.9012761935892</v>
      </c>
    </row>
    <row r="24" spans="1:69">
      <c r="A24" s="27">
        <v>2021</v>
      </c>
      <c r="B24" s="83"/>
      <c r="C24" s="83">
        <f>Birmingham!C24+'Rest of LEP'!C24</f>
        <v>2023.5</v>
      </c>
      <c r="D24" s="83">
        <f>Birmingham!D24+'Rest of LEP'!D24</f>
        <v>2085.7821530898959</v>
      </c>
      <c r="E24" s="113">
        <f>Birmingham!E24+'Rest of LEP'!E24</f>
        <v>2067.4</v>
      </c>
      <c r="F24" s="83">
        <f>Birmingham!F24+'Rest of LEP'!F24</f>
        <v>2113.5156343098979</v>
      </c>
      <c r="G24" s="83">
        <f>Birmingham!G24+'Rest of LEP'!G24</f>
        <v>2108.0181943369357</v>
      </c>
      <c r="H24" s="85">
        <f t="shared" si="8"/>
        <v>2091.5019008209592</v>
      </c>
      <c r="I24" s="85">
        <f t="shared" si="8"/>
        <v>2064.9953939601305</v>
      </c>
      <c r="K24" s="132">
        <v>2091501.9008209594</v>
      </c>
      <c r="L24" s="132">
        <v>2064995.3939601306</v>
      </c>
      <c r="M24" s="27">
        <v>2022</v>
      </c>
      <c r="N24" s="85"/>
      <c r="O24" s="83">
        <f>Birmingham!M24+'Rest of LEP'!M24</f>
        <v>-0.90000000000000036</v>
      </c>
      <c r="P24" s="85"/>
      <c r="Q24" s="113">
        <f>Birmingham!O24+'Rest of LEP'!O24</f>
        <v>-0.40000000000000036</v>
      </c>
      <c r="R24" s="83">
        <f>Birmingham!P24+'Rest of LEP'!P24</f>
        <v>4.259541165687601</v>
      </c>
      <c r="S24" s="83">
        <f>Birmingham!Q24+'Rest of LEP'!Q24</f>
        <v>3.4646049815922657</v>
      </c>
      <c r="T24" s="85">
        <f t="shared" si="9"/>
        <v>1.4665791546947549</v>
      </c>
      <c r="U24" s="85">
        <f t="shared" si="9"/>
        <v>-1.7696813681631629</v>
      </c>
      <c r="W24" s="133">
        <v>1466.5791546947548</v>
      </c>
      <c r="X24" s="133">
        <v>-1769.6813681631629</v>
      </c>
      <c r="Y24" s="27">
        <v>2022</v>
      </c>
      <c r="Z24" s="85"/>
      <c r="AA24" s="83">
        <f>Birmingham!W24+'Rest of LEP'!W24</f>
        <v>13.100000000000001</v>
      </c>
      <c r="AB24" s="85"/>
      <c r="AC24" s="113">
        <f>Birmingham!Y24+'Rest of LEP'!Y24</f>
        <v>11.9</v>
      </c>
      <c r="AD24" s="83">
        <f>Birmingham!Z24+'Rest of LEP'!Z24</f>
        <v>13.310416745183851</v>
      </c>
      <c r="AE24" s="83">
        <f>Birmingham!AA24+'Rest of LEP'!AA24</f>
        <v>14.309440816245772</v>
      </c>
      <c r="AF24" s="85">
        <f t="shared" si="10"/>
        <v>13.92812420643603</v>
      </c>
      <c r="AG24" s="85">
        <f t="shared" si="10"/>
        <v>13.571804938859149</v>
      </c>
      <c r="AI24" s="133">
        <v>13928.12420643603</v>
      </c>
      <c r="AJ24" s="133">
        <v>13571.804938859148</v>
      </c>
      <c r="BI24" s="92"/>
    </row>
    <row r="25" spans="1:69">
      <c r="A25" s="27">
        <v>2022</v>
      </c>
      <c r="B25" s="83"/>
      <c r="C25" s="83">
        <f>Birmingham!C25+'Rest of LEP'!C25</f>
        <v>2035.3999999999999</v>
      </c>
      <c r="D25" s="83"/>
      <c r="E25" s="113">
        <f>Birmingham!E25+'Rest of LEP'!E25</f>
        <v>2078.5999999999995</v>
      </c>
      <c r="F25" s="83">
        <f>Birmingham!F25+'Rest of LEP'!F25</f>
        <v>2131.0855922207693</v>
      </c>
      <c r="G25" s="83">
        <f>Birmingham!G25+'Rest of LEP'!G25</f>
        <v>2125.8186097346393</v>
      </c>
      <c r="H25" s="85">
        <f t="shared" si="8"/>
        <v>2106.89660418209</v>
      </c>
      <c r="I25" s="85">
        <f t="shared" si="8"/>
        <v>2076.7975175308266</v>
      </c>
      <c r="K25" s="132">
        <v>2106896.6041820901</v>
      </c>
      <c r="L25" s="132">
        <v>2076797.5175308266</v>
      </c>
      <c r="M25" s="27">
        <v>2023</v>
      </c>
      <c r="N25" s="85"/>
      <c r="O25" s="83">
        <f>Birmingham!M25+'Rest of LEP'!M25</f>
        <v>-0.90000000000000036</v>
      </c>
      <c r="P25" s="85"/>
      <c r="Q25" s="113">
        <f>Birmingham!O25+'Rest of LEP'!O25</f>
        <v>-0.40000000000000036</v>
      </c>
      <c r="R25" s="83">
        <f>Birmingham!P25+'Rest of LEP'!P25</f>
        <v>4.18827833072449</v>
      </c>
      <c r="S25" s="83">
        <f>Birmingham!Q25+'Rest of LEP'!Q25</f>
        <v>3.4413732902422525</v>
      </c>
      <c r="T25" s="85">
        <f t="shared" si="9"/>
        <v>1.5981844739214213</v>
      </c>
      <c r="U25" s="85">
        <f t="shared" si="9"/>
        <v>-1.7899247972158991</v>
      </c>
      <c r="W25" s="133">
        <v>1598.1844739214212</v>
      </c>
      <c r="X25" s="133">
        <v>-1789.9247972158992</v>
      </c>
      <c r="Y25" s="27">
        <v>2023</v>
      </c>
      <c r="Z25" s="85"/>
      <c r="AA25" s="83">
        <f>Birmingham!W25+'Rest of LEP'!W25</f>
        <v>13</v>
      </c>
      <c r="AB25" s="85"/>
      <c r="AC25" s="113">
        <f>Birmingham!Y25+'Rest of LEP'!Y25</f>
        <v>11.9</v>
      </c>
      <c r="AD25" s="83">
        <f>Birmingham!Z25+'Rest of LEP'!Z25</f>
        <v>13.305176647980806</v>
      </c>
      <c r="AE25" s="83">
        <f>Birmingham!AA25+'Rest of LEP'!AA25</f>
        <v>14.382193712603927</v>
      </c>
      <c r="AF25" s="85">
        <f t="shared" si="10"/>
        <v>13.939845378290521</v>
      </c>
      <c r="AG25" s="85">
        <f t="shared" si="10"/>
        <v>13.54398121297772</v>
      </c>
      <c r="AI25" s="133">
        <v>13939.84537829052</v>
      </c>
      <c r="AJ25" s="133">
        <v>13543.98121297772</v>
      </c>
      <c r="BE25" s="107" t="s">
        <v>4</v>
      </c>
      <c r="BI25" s="92"/>
    </row>
    <row r="26" spans="1:69">
      <c r="A26" s="27">
        <v>2023</v>
      </c>
      <c r="B26" s="83"/>
      <c r="C26" s="83">
        <f>Birmingham!C26+'Rest of LEP'!C26</f>
        <v>2047.1999999999998</v>
      </c>
      <c r="D26" s="83"/>
      <c r="E26" s="113">
        <f>Birmingham!E26+'Rest of LEP'!E26</f>
        <v>2090</v>
      </c>
      <c r="F26" s="83">
        <f>Birmingham!F26+'Rest of LEP'!F26</f>
        <v>2148.5790471994742</v>
      </c>
      <c r="G26" s="83">
        <f>Birmingham!G26+'Rest of LEP'!G26</f>
        <v>2143.6561915253028</v>
      </c>
      <c r="H26" s="85">
        <f t="shared" si="8"/>
        <v>2122.4346340343022</v>
      </c>
      <c r="I26" s="85">
        <f t="shared" si="8"/>
        <v>2088.5515739465886</v>
      </c>
      <c r="K26" s="132">
        <v>2122434.6340343021</v>
      </c>
      <c r="L26" s="132">
        <v>2088551.5739465884</v>
      </c>
      <c r="M26" s="27">
        <v>2024</v>
      </c>
      <c r="N26" s="85"/>
      <c r="O26" s="83">
        <f>Birmingham!M26+'Rest of LEP'!M26</f>
        <v>-0.90000000000000036</v>
      </c>
      <c r="P26" s="85"/>
      <c r="Q26" s="113">
        <f>Birmingham!O26+'Rest of LEP'!O26</f>
        <v>-0.60000000000000053</v>
      </c>
      <c r="R26" s="83">
        <f>Birmingham!P26+'Rest of LEP'!P26</f>
        <v>4.2218056932545878</v>
      </c>
      <c r="S26" s="83">
        <f>Birmingham!Q26+'Rest of LEP'!Q26</f>
        <v>3.4963566561433321</v>
      </c>
      <c r="T26" s="85">
        <f t="shared" si="9"/>
        <v>1.764421187093727</v>
      </c>
      <c r="U26" s="85">
        <f t="shared" si="9"/>
        <v>-1.9748814364202845</v>
      </c>
      <c r="W26" s="133">
        <v>1764.421187093727</v>
      </c>
      <c r="X26" s="133">
        <v>-1974.8814364202844</v>
      </c>
      <c r="Y26" s="27">
        <v>2024</v>
      </c>
      <c r="Z26" s="85"/>
      <c r="AA26" s="83">
        <f>Birmingham!W26+'Rest of LEP'!W26</f>
        <v>12.9</v>
      </c>
      <c r="AB26" s="85"/>
      <c r="AC26" s="113">
        <f>Birmingham!Y26+'Rest of LEP'!Y26</f>
        <v>11.7</v>
      </c>
      <c r="AD26" s="83">
        <f>Birmingham!Z26+'Rest of LEP'!Z26</f>
        <v>13.289258998189442</v>
      </c>
      <c r="AE26" s="83">
        <f>Birmingham!AA26+'Rest of LEP'!AA26</f>
        <v>14.433398142706826</v>
      </c>
      <c r="AF26" s="85">
        <f t="shared" si="10"/>
        <v>13.927106466581334</v>
      </c>
      <c r="AG26" s="85">
        <f t="shared" si="10"/>
        <v>13.491287620669144</v>
      </c>
      <c r="AI26" s="133">
        <v>13927.106466581334</v>
      </c>
      <c r="AJ26" s="133">
        <v>13491.287620669144</v>
      </c>
      <c r="BE26" s="27">
        <v>2001</v>
      </c>
      <c r="BF26" s="91">
        <f>AV4</f>
        <v>2.4613678928705793</v>
      </c>
      <c r="BI26" s="92"/>
      <c r="BQ26" s="81"/>
    </row>
    <row r="27" spans="1:69">
      <c r="A27" s="27">
        <v>2024</v>
      </c>
      <c r="B27" s="83"/>
      <c r="C27" s="83">
        <f>Birmingham!C27+'Rest of LEP'!C27</f>
        <v>2059.1</v>
      </c>
      <c r="D27" s="83"/>
      <c r="E27" s="113">
        <f>Birmingham!E27+'Rest of LEP'!E27</f>
        <v>2101.1999999999998</v>
      </c>
      <c r="F27" s="83">
        <f>Birmingham!F27+'Rest of LEP'!F27</f>
        <v>2166.0901118909187</v>
      </c>
      <c r="G27" s="83">
        <f>Birmingham!G27+'Rest of LEP'!G27</f>
        <v>2161.5817464415968</v>
      </c>
      <c r="H27" s="85">
        <f t="shared" si="8"/>
        <v>2138.1261616879769</v>
      </c>
      <c r="I27" s="85">
        <f t="shared" si="8"/>
        <v>2100.0679801308374</v>
      </c>
      <c r="K27" s="132">
        <v>2138126.1616879771</v>
      </c>
      <c r="L27" s="132">
        <v>2100067.9801308373</v>
      </c>
      <c r="M27" s="27">
        <v>2025</v>
      </c>
      <c r="N27" s="85"/>
      <c r="O27" s="83">
        <f>Birmingham!M27+'Rest of LEP'!M27</f>
        <v>-0.90000000000000036</v>
      </c>
      <c r="P27" s="85"/>
      <c r="Q27" s="113">
        <f>Birmingham!O27+'Rest of LEP'!O27</f>
        <v>-0.30000000000000027</v>
      </c>
      <c r="R27" s="83">
        <f>Birmingham!P27+'Rest of LEP'!P27</f>
        <v>4.2338577294377284</v>
      </c>
      <c r="S27" s="83">
        <f>Birmingham!Q27+'Rest of LEP'!Q27</f>
        <v>3.5286862123102596</v>
      </c>
      <c r="T27" s="85">
        <f t="shared" si="9"/>
        <v>1.9312733998356488</v>
      </c>
      <c r="U27" s="85">
        <f t="shared" si="9"/>
        <v>-1.9395074553672238</v>
      </c>
      <c r="W27" s="133">
        <v>1931.2733998356489</v>
      </c>
      <c r="X27" s="133">
        <v>-1939.5074553672239</v>
      </c>
      <c r="Y27" s="27">
        <v>2025</v>
      </c>
      <c r="Z27" s="85"/>
      <c r="AA27" s="83">
        <f>Birmingham!W27+'Rest of LEP'!W27</f>
        <v>12.700000000000001</v>
      </c>
      <c r="AB27" s="85"/>
      <c r="AC27" s="113">
        <f>Birmingham!Y27+'Rest of LEP'!Y27</f>
        <v>11.6</v>
      </c>
      <c r="AD27" s="83">
        <f>Birmingham!Z27+'Rest of LEP'!Z27</f>
        <v>13.252709211103971</v>
      </c>
      <c r="AE27" s="83">
        <f>Birmingham!AA27+'Rest of LEP'!AA27</f>
        <v>14.445955039716548</v>
      </c>
      <c r="AF27" s="85">
        <f t="shared" si="10"/>
        <v>13.881187505494607</v>
      </c>
      <c r="AG27" s="85">
        <f t="shared" si="10"/>
        <v>13.408432013466584</v>
      </c>
      <c r="AI27" s="133">
        <v>13881.187505494607</v>
      </c>
      <c r="AJ27" s="133">
        <v>13408.432013466583</v>
      </c>
      <c r="BE27" s="27">
        <v>2011</v>
      </c>
      <c r="BF27" s="91">
        <f>AV6</f>
        <v>2.413712883524044</v>
      </c>
      <c r="BH27" s="91">
        <f t="shared" ref="BH27:BK29" si="20">AW6</f>
        <v>2.4712170447459436</v>
      </c>
      <c r="BI27" s="108">
        <f t="shared" si="20"/>
        <v>2.4713969529409368</v>
      </c>
      <c r="BJ27" s="91">
        <f t="shared" si="20"/>
        <v>2.471403053388594</v>
      </c>
      <c r="BK27" s="91">
        <f t="shared" si="20"/>
        <v>2.471403053388594</v>
      </c>
      <c r="BL27" s="91"/>
      <c r="BM27" s="91">
        <f t="shared" ref="BM27:BP31" si="21">BA6</f>
        <v>2.471268821366897</v>
      </c>
      <c r="BN27" s="91">
        <f t="shared" si="21"/>
        <v>2.471268821366897</v>
      </c>
      <c r="BO27" s="91">
        <f t="shared" si="21"/>
        <v>2.471268821366897</v>
      </c>
      <c r="BP27" s="91">
        <f t="shared" si="21"/>
        <v>2.471268821366897</v>
      </c>
    </row>
    <row r="28" spans="1:69">
      <c r="A28" s="27">
        <v>2025</v>
      </c>
      <c r="B28" s="83"/>
      <c r="C28" s="83">
        <f>Birmingham!C28+'Rest of LEP'!C28</f>
        <v>2070.6999999999998</v>
      </c>
      <c r="D28" s="83"/>
      <c r="E28" s="113">
        <f>Birmingham!E28+'Rest of LEP'!E28</f>
        <v>2112.5</v>
      </c>
      <c r="F28" s="83">
        <f>Birmingham!F28+'Rest of LEP'!F28</f>
        <v>2183.57667883146</v>
      </c>
      <c r="G28" s="83">
        <f>Birmingham!G28+'Rest of LEP'!G28</f>
        <v>2179.5349792107645</v>
      </c>
      <c r="H28" s="85">
        <f t="shared" si="8"/>
        <v>2153.9386225933076</v>
      </c>
      <c r="I28" s="85">
        <f t="shared" si="8"/>
        <v>2111.5369046889368</v>
      </c>
      <c r="K28" s="132">
        <v>2153938.6225933074</v>
      </c>
      <c r="L28" s="132">
        <v>2111536.9046889367</v>
      </c>
      <c r="M28" s="27">
        <v>2026</v>
      </c>
      <c r="N28" s="85"/>
      <c r="O28" s="83">
        <f>Birmingham!M28+'Rest of LEP'!M28</f>
        <v>-0.79999999999999982</v>
      </c>
      <c r="P28" s="85"/>
      <c r="Q28" s="113">
        <f>Birmingham!O28+'Rest of LEP'!O28</f>
        <v>-0.20000000000000062</v>
      </c>
      <c r="R28" s="83">
        <f>Birmingham!P28+'Rest of LEP'!P28</f>
        <v>4.1915438952714599</v>
      </c>
      <c r="S28" s="83">
        <f>Birmingham!Q28+'Rest of LEP'!Q28</f>
        <v>3.5066696201235334</v>
      </c>
      <c r="T28" s="85">
        <f t="shared" si="9"/>
        <v>2.0886417641153168</v>
      </c>
      <c r="U28" s="85">
        <f t="shared" si="9"/>
        <v>-1.8922202591457298</v>
      </c>
      <c r="W28" s="133">
        <v>2088.6417641153166</v>
      </c>
      <c r="X28" s="133">
        <v>-1892.2202591457299</v>
      </c>
      <c r="Y28" s="27">
        <v>2026</v>
      </c>
      <c r="Z28" s="85"/>
      <c r="AA28" s="83">
        <f>Birmingham!W28+'Rest of LEP'!W28</f>
        <v>12.4</v>
      </c>
      <c r="AB28" s="85"/>
      <c r="AC28" s="113">
        <f>Birmingham!Y28+'Rest of LEP'!Y28</f>
        <v>11.1</v>
      </c>
      <c r="AD28" s="83">
        <f>Birmingham!Z28+'Rest of LEP'!Z28</f>
        <v>13.209609326104299</v>
      </c>
      <c r="AE28" s="83">
        <f>Birmingham!AA28+'Rest of LEP'!AA28</f>
        <v>14.440917975950139</v>
      </c>
      <c r="AF28" s="85">
        <f t="shared" si="10"/>
        <v>13.819831622855498</v>
      </c>
      <c r="AG28" s="85">
        <f t="shared" si="10"/>
        <v>13.313654987875269</v>
      </c>
      <c r="AI28" s="133">
        <v>13819.831622855498</v>
      </c>
      <c r="AJ28" s="133">
        <v>13313.654987875268</v>
      </c>
      <c r="BE28" s="27">
        <v>2016</v>
      </c>
      <c r="BF28" s="91">
        <f>AV7</f>
        <v>2.379214886917818</v>
      </c>
      <c r="BH28" s="91">
        <f t="shared" si="20"/>
        <v>2.4624299311025335</v>
      </c>
      <c r="BI28" s="108">
        <f t="shared" si="20"/>
        <v>2.4500856770359278</v>
      </c>
      <c r="BJ28" s="91">
        <f t="shared" si="20"/>
        <v>2.4566801822327151</v>
      </c>
      <c r="BK28" s="91">
        <f t="shared" si="20"/>
        <v>2.464801610422346</v>
      </c>
      <c r="BL28" s="91"/>
      <c r="BM28" s="91">
        <f t="shared" si="21"/>
        <v>2.4652145287509608</v>
      </c>
      <c r="BN28" s="91">
        <f t="shared" si="21"/>
        <v>2.4652145287509608</v>
      </c>
      <c r="BO28" s="91">
        <f t="shared" si="21"/>
        <v>2.4656605724722027</v>
      </c>
      <c r="BP28" s="91">
        <f t="shared" si="21"/>
        <v>2.4663855576654687</v>
      </c>
    </row>
    <row r="29" spans="1:69">
      <c r="A29" s="27">
        <v>2026</v>
      </c>
      <c r="B29" s="83"/>
      <c r="C29" s="83">
        <f>Birmingham!C29+'Rest of LEP'!C29</f>
        <v>2082.1</v>
      </c>
      <c r="D29" s="83"/>
      <c r="E29" s="113">
        <f>Birmingham!E29+'Rest of LEP'!E29</f>
        <v>2123.1</v>
      </c>
      <c r="F29" s="83">
        <f>Birmingham!F29+'Rest of LEP'!F29</f>
        <v>2200.9778320528358</v>
      </c>
      <c r="G29" s="83">
        <f>Birmingham!G29+'Rest of LEP'!G29</f>
        <v>2197.4388414195173</v>
      </c>
      <c r="H29" s="85">
        <f t="shared" si="8"/>
        <v>2169.847095980278</v>
      </c>
      <c r="I29" s="85">
        <f t="shared" si="8"/>
        <v>2122.9583394176661</v>
      </c>
      <c r="K29" s="132">
        <v>2169847.0959802782</v>
      </c>
      <c r="L29" s="132">
        <v>2122958.3394176662</v>
      </c>
      <c r="M29" s="27">
        <v>2027</v>
      </c>
      <c r="N29" s="85"/>
      <c r="O29" s="83">
        <f>Birmingham!M29+'Rest of LEP'!M29</f>
        <v>-0.70000000000000018</v>
      </c>
      <c r="P29" s="85"/>
      <c r="Q29" s="113">
        <f>Birmingham!O29+'Rest of LEP'!O29</f>
        <v>-0.10000000000000098</v>
      </c>
      <c r="R29" s="83">
        <f>Birmingham!P29+'Rest of LEP'!P29</f>
        <v>4.2160880353317243</v>
      </c>
      <c r="S29" s="83">
        <f>Birmingham!Q29+'Rest of LEP'!Q29</f>
        <v>3.5668049497513263</v>
      </c>
      <c r="T29" s="85">
        <f t="shared" si="9"/>
        <v>2.2611319528011098</v>
      </c>
      <c r="U29" s="85">
        <f t="shared" si="9"/>
        <v>-2.418494543289329</v>
      </c>
      <c r="W29" s="133">
        <v>2261.1319528011099</v>
      </c>
      <c r="X29" s="133">
        <v>-2418.4945432893292</v>
      </c>
      <c r="Y29" s="27">
        <v>2027</v>
      </c>
      <c r="Z29" s="85"/>
      <c r="AA29" s="83">
        <f>Birmingham!W29+'Rest of LEP'!W29</f>
        <v>12.2</v>
      </c>
      <c r="AB29" s="85"/>
      <c r="AC29" s="113">
        <f>Birmingham!Y29+'Rest of LEP'!Y29</f>
        <v>11</v>
      </c>
      <c r="AD29" s="83">
        <f>Birmingham!Z29+'Rest of LEP'!Z29</f>
        <v>13.139721273838958</v>
      </c>
      <c r="AE29" s="83">
        <f>Birmingham!AA29+'Rest of LEP'!AA29</f>
        <v>14.382641813070821</v>
      </c>
      <c r="AF29" s="85">
        <f t="shared" si="10"/>
        <v>13.720795780125218</v>
      </c>
      <c r="AG29" s="85">
        <f t="shared" si="10"/>
        <v>13.179214721479017</v>
      </c>
      <c r="AI29" s="133">
        <v>13720.795780125218</v>
      </c>
      <c r="AJ29" s="133">
        <v>13179.214721479017</v>
      </c>
      <c r="BE29" s="27">
        <v>2021</v>
      </c>
      <c r="BF29" s="91">
        <f>AV8</f>
        <v>2.3466128749259592</v>
      </c>
      <c r="BH29" s="91">
        <f t="shared" si="20"/>
        <v>2.4443774437541785</v>
      </c>
      <c r="BI29" s="108">
        <f t="shared" si="20"/>
        <v>2.421575115733777</v>
      </c>
      <c r="BJ29" s="91">
        <f t="shared" si="20"/>
        <v>2.4384027780010298</v>
      </c>
      <c r="BK29" s="91">
        <f t="shared" si="20"/>
        <v>2.4565410467386855</v>
      </c>
      <c r="BL29" s="91"/>
      <c r="BM29" s="91">
        <f t="shared" si="21"/>
        <v>2.4588909881736432</v>
      </c>
      <c r="BN29" s="91">
        <f t="shared" si="21"/>
        <v>2.4588909881736432</v>
      </c>
      <c r="BO29" s="91">
        <f t="shared" si="21"/>
        <v>2.4585797620414032</v>
      </c>
      <c r="BP29" s="91">
        <f t="shared" si="21"/>
        <v>2.4597563196579748</v>
      </c>
      <c r="BQ29" s="91"/>
    </row>
    <row r="30" spans="1:69">
      <c r="A30" s="27">
        <v>2027</v>
      </c>
      <c r="B30" s="83"/>
      <c r="C30" s="83">
        <f>Birmingham!C30+'Rest of LEP'!C30</f>
        <v>2093.3999999999996</v>
      </c>
      <c r="D30" s="83"/>
      <c r="E30" s="113">
        <f>Birmingham!E30+'Rest of LEP'!E30</f>
        <v>2134.1</v>
      </c>
      <c r="F30" s="83">
        <f>Birmingham!F30+'Rest of LEP'!F30</f>
        <v>2218.3336413620068</v>
      </c>
      <c r="G30" s="83">
        <f>Birmingham!G30+'Rest of LEP'!G30</f>
        <v>2215.3338365432733</v>
      </c>
      <c r="H30" s="85">
        <f t="shared" si="8"/>
        <v>2185.8290237132046</v>
      </c>
      <c r="I30" s="85">
        <f t="shared" si="8"/>
        <v>2133.7190595958559</v>
      </c>
      <c r="K30" s="132">
        <v>2185829.0237132045</v>
      </c>
      <c r="L30" s="132">
        <v>2133719.0595958559</v>
      </c>
      <c r="M30" s="27">
        <v>2028</v>
      </c>
      <c r="N30" s="85"/>
      <c r="O30" s="83">
        <f>Birmingham!M30+'Rest of LEP'!M30</f>
        <v>-0.79999999999999982</v>
      </c>
      <c r="P30" s="85"/>
      <c r="Q30" s="113">
        <f>Birmingham!O30+'Rest of LEP'!O30</f>
        <v>-0.20000000000000107</v>
      </c>
      <c r="R30" s="83">
        <f>Birmingham!P30+'Rest of LEP'!P30</f>
        <v>4.2599602460744919</v>
      </c>
      <c r="S30" s="83">
        <f>Birmingham!Q30+'Rest of LEP'!Q30</f>
        <v>3.6381999088575241</v>
      </c>
      <c r="T30" s="85">
        <f t="shared" si="9"/>
        <v>2.4252603349913406</v>
      </c>
      <c r="U30" s="85">
        <f t="shared" si="9"/>
        <v>-2.3300645668681028</v>
      </c>
      <c r="W30" s="133">
        <v>2425.2603349913406</v>
      </c>
      <c r="X30" s="133">
        <v>-2330.0645668681027</v>
      </c>
      <c r="Y30" s="27">
        <v>2028</v>
      </c>
      <c r="Z30" s="85"/>
      <c r="AA30" s="83">
        <f>Birmingham!W30+'Rest of LEP'!W30</f>
        <v>12</v>
      </c>
      <c r="AB30" s="85"/>
      <c r="AC30" s="113">
        <f>Birmingham!Y30+'Rest of LEP'!Y30</f>
        <v>10.8</v>
      </c>
      <c r="AD30" s="83">
        <f>Birmingham!Z30+'Rest of LEP'!Z30</f>
        <v>13.06156798222127</v>
      </c>
      <c r="AE30" s="83">
        <f>Birmingham!AA30+'Rest of LEP'!AA30</f>
        <v>14.31532132233273</v>
      </c>
      <c r="AF30" s="85">
        <f t="shared" si="10"/>
        <v>13.606600443542048</v>
      </c>
      <c r="AG30" s="85">
        <f t="shared" si="10"/>
        <v>13.034175803339785</v>
      </c>
      <c r="AI30" s="133">
        <v>13606.600443542047</v>
      </c>
      <c r="AJ30" s="133">
        <v>13034.175803339785</v>
      </c>
      <c r="BE30" s="27">
        <v>2026</v>
      </c>
      <c r="BF30" s="91">
        <f>AV9</f>
        <v>2.3171290355767242</v>
      </c>
      <c r="BI30" s="108">
        <f t="shared" ref="BI30:BK31" si="22">AX9</f>
        <v>2.3836819172404113</v>
      </c>
      <c r="BJ30" s="91">
        <f t="shared" si="22"/>
        <v>2.4077178779654953</v>
      </c>
      <c r="BK30" s="91">
        <f t="shared" si="22"/>
        <v>2.4343796996955636</v>
      </c>
      <c r="BL30" s="91"/>
      <c r="BM30" s="91">
        <f t="shared" si="21"/>
        <v>2.3563693112354427</v>
      </c>
      <c r="BN30" s="91">
        <f t="shared" si="21"/>
        <v>2.4549750449901842</v>
      </c>
      <c r="BO30" s="91">
        <f t="shared" si="21"/>
        <v>2.4376199421100435</v>
      </c>
      <c r="BP30" s="91">
        <f t="shared" si="21"/>
        <v>2.4396346972501055</v>
      </c>
      <c r="BQ30" s="91"/>
    </row>
    <row r="31" spans="1:69">
      <c r="A31" s="27">
        <v>2028</v>
      </c>
      <c r="B31" s="83"/>
      <c r="C31" s="83">
        <f>Birmingham!C31+'Rest of LEP'!C31</f>
        <v>2104.6</v>
      </c>
      <c r="D31" s="83"/>
      <c r="E31" s="113">
        <f>Birmingham!E31+'Rest of LEP'!E31</f>
        <v>2144.5</v>
      </c>
      <c r="F31" s="83">
        <f>Birmingham!F31+'Rest of LEP'!F31</f>
        <v>2235.6551695903026</v>
      </c>
      <c r="G31" s="83">
        <f>Birmingham!G31+'Rest of LEP'!G31</f>
        <v>2233.2103399626994</v>
      </c>
      <c r="H31" s="85">
        <f t="shared" si="8"/>
        <v>2201.860884491738</v>
      </c>
      <c r="I31" s="85">
        <f t="shared" si="8"/>
        <v>2144.4231708323277</v>
      </c>
      <c r="K31" s="132">
        <v>2201860.8844917379</v>
      </c>
      <c r="L31" s="132">
        <v>2144423.1708323276</v>
      </c>
      <c r="M31" s="27">
        <v>2029</v>
      </c>
      <c r="N31" s="85"/>
      <c r="O31" s="83">
        <f>Birmingham!M31+'Rest of LEP'!M31</f>
        <v>-1</v>
      </c>
      <c r="P31" s="85"/>
      <c r="Q31" s="113">
        <f>Birmingham!O31+'Rest of LEP'!O31</f>
        <v>-0.10000000000000053</v>
      </c>
      <c r="R31" s="83">
        <f>Birmingham!P31+'Rest of LEP'!P31</f>
        <v>4.3430223757151429</v>
      </c>
      <c r="S31" s="83">
        <f>Birmingham!Q31+'Rest of LEP'!Q31</f>
        <v>3.7261030686718741</v>
      </c>
      <c r="T31" s="85">
        <f t="shared" si="9"/>
        <v>2.571083167499808</v>
      </c>
      <c r="U31" s="85">
        <f t="shared" si="9"/>
        <v>-2.3214343094665928</v>
      </c>
      <c r="W31" s="133">
        <v>2571.083167499808</v>
      </c>
      <c r="X31" s="133">
        <v>-2321.4343094665928</v>
      </c>
      <c r="Y31" s="27">
        <v>2029</v>
      </c>
      <c r="Z31" s="85"/>
      <c r="AA31" s="83">
        <f>Birmingham!W31+'Rest of LEP'!W31</f>
        <v>12</v>
      </c>
      <c r="AB31" s="85"/>
      <c r="AC31" s="113">
        <f>Birmingham!Y31+'Rest of LEP'!Y31</f>
        <v>10.700000000000001</v>
      </c>
      <c r="AD31" s="83">
        <f>Birmingham!Z31+'Rest of LEP'!Z31</f>
        <v>12.979223155325757</v>
      </c>
      <c r="AE31" s="83">
        <f>Birmingham!AA31+'Rest of LEP'!AA31</f>
        <v>14.231055183241356</v>
      </c>
      <c r="AF31" s="85">
        <f t="shared" si="10"/>
        <v>13.482790671822205</v>
      </c>
      <c r="AG31" s="85">
        <f t="shared" si="10"/>
        <v>12.883283887512366</v>
      </c>
      <c r="AI31" s="133">
        <v>13482.790671822204</v>
      </c>
      <c r="AJ31" s="133">
        <v>12883.283887512367</v>
      </c>
      <c r="BE31" s="27">
        <v>2031</v>
      </c>
      <c r="BF31" s="91">
        <f>AV10</f>
        <v>2.2897748073637598</v>
      </c>
      <c r="BI31" s="108">
        <f t="shared" si="22"/>
        <v>2.3462952984783074</v>
      </c>
      <c r="BJ31" s="91">
        <f t="shared" si="22"/>
        <v>2.3713773818651522</v>
      </c>
      <c r="BK31" s="91">
        <f t="shared" si="22"/>
        <v>2.4065362867886955</v>
      </c>
      <c r="BL31" s="91"/>
      <c r="BM31" s="91">
        <f t="shared" si="21"/>
        <v>2.3310799771048365</v>
      </c>
      <c r="BN31" s="91">
        <f t="shared" si="21"/>
        <v>2.4440242741253546</v>
      </c>
      <c r="BO31" s="91">
        <f t="shared" si="21"/>
        <v>2.4119429151139884</v>
      </c>
      <c r="BP31" s="91">
        <f t="shared" si="21"/>
        <v>2.414879876391256</v>
      </c>
      <c r="BQ31" s="91"/>
    </row>
    <row r="32" spans="1:69">
      <c r="A32" s="27">
        <v>2029</v>
      </c>
      <c r="B32" s="83"/>
      <c r="C32" s="83">
        <f>Birmingham!C32+'Rest of LEP'!C32</f>
        <v>2115.3000000000002</v>
      </c>
      <c r="D32" s="83"/>
      <c r="E32" s="113">
        <f>Birmingham!E32+'Rest of LEP'!E32</f>
        <v>2155.1</v>
      </c>
      <c r="F32" s="83">
        <f>Birmingham!F32+'Rest of LEP'!F32</f>
        <v>2252.9774151213433</v>
      </c>
      <c r="G32" s="83">
        <f>Birmingham!G32+'Rest of LEP'!G32</f>
        <v>2251.071079766697</v>
      </c>
      <c r="H32" s="85">
        <f t="shared" si="8"/>
        <v>2217.9147583310601</v>
      </c>
      <c r="I32" s="85">
        <f t="shared" si="8"/>
        <v>2154.9850204103732</v>
      </c>
      <c r="K32" s="132">
        <v>2217914.7583310599</v>
      </c>
      <c r="L32" s="132">
        <v>2154985.0204103733</v>
      </c>
      <c r="M32" s="27">
        <v>2030</v>
      </c>
      <c r="N32" s="85"/>
      <c r="O32" s="83">
        <f>Birmingham!M32+'Rest of LEP'!M32</f>
        <v>-1.2000000000000002</v>
      </c>
      <c r="P32" s="85"/>
      <c r="Q32" s="113">
        <f>Birmingham!O32+'Rest of LEP'!O32</f>
        <v>0</v>
      </c>
      <c r="R32" s="83">
        <f>Birmingham!P32+'Rest of LEP'!P32</f>
        <v>4.399838034680351</v>
      </c>
      <c r="S32" s="83">
        <f>Birmingham!Q32+'Rest of LEP'!Q32</f>
        <v>3.8097370506911421</v>
      </c>
      <c r="T32" s="85">
        <f t="shared" si="9"/>
        <v>2.7944371977053852</v>
      </c>
      <c r="U32" s="85">
        <f t="shared" si="9"/>
        <v>-2.1902578614084049</v>
      </c>
      <c r="W32" s="133">
        <v>2794.4371977053852</v>
      </c>
      <c r="X32" s="133">
        <v>-2190.257861408405</v>
      </c>
      <c r="Y32" s="27">
        <v>2030</v>
      </c>
      <c r="Z32" s="85"/>
      <c r="AA32" s="83">
        <f>Birmingham!W32+'Rest of LEP'!W32</f>
        <v>11.6</v>
      </c>
      <c r="AB32" s="85"/>
      <c r="AC32" s="113">
        <f>Birmingham!Y32+'Rest of LEP'!Y32</f>
        <v>10.4</v>
      </c>
      <c r="AD32" s="83">
        <f>Birmingham!Z32+'Rest of LEP'!Z32</f>
        <v>12.846629024487346</v>
      </c>
      <c r="AE32" s="83">
        <f>Birmingham!AA32+'Rest of LEP'!AA32</f>
        <v>14.090179929482703</v>
      </c>
      <c r="AF32" s="85">
        <f t="shared" si="10"/>
        <v>13.3158485881536</v>
      </c>
      <c r="AG32" s="85">
        <f t="shared" si="10"/>
        <v>12.694159667920786</v>
      </c>
      <c r="AI32" s="133">
        <v>13315.8485881536</v>
      </c>
      <c r="AJ32" s="133">
        <v>12694.159667920787</v>
      </c>
      <c r="BQ32" s="91"/>
    </row>
    <row r="33" spans="1:69">
      <c r="A33" s="27">
        <v>2030</v>
      </c>
      <c r="B33" s="83"/>
      <c r="C33" s="83">
        <f>Birmingham!C33+'Rest of LEP'!C33</f>
        <v>2125.8000000000002</v>
      </c>
      <c r="D33" s="83"/>
      <c r="E33" s="113">
        <f>Birmingham!E33+'Rest of LEP'!E33</f>
        <v>2165.4</v>
      </c>
      <c r="F33" s="83">
        <f>Birmingham!F33+'Rest of LEP'!F33</f>
        <v>2270.2238821805108</v>
      </c>
      <c r="G33" s="83">
        <f>Birmingham!G33+'Rest of LEP'!G33</f>
        <v>2268.8584274640571</v>
      </c>
      <c r="H33" s="85">
        <f t="shared" si="8"/>
        <v>2234.0250441169187</v>
      </c>
      <c r="I33" s="85">
        <f t="shared" si="8"/>
        <v>2165.4889222168858</v>
      </c>
      <c r="K33" s="132">
        <v>2234025.0441169189</v>
      </c>
      <c r="L33" s="132">
        <v>2165488.9222168857</v>
      </c>
      <c r="M33" s="27">
        <v>2031</v>
      </c>
      <c r="N33" s="85"/>
      <c r="O33" s="83">
        <f>Birmingham!M33+'Rest of LEP'!M33</f>
        <v>-1.3999999999999995</v>
      </c>
      <c r="P33" s="85"/>
      <c r="Q33" s="113">
        <f>Birmingham!O33+'Rest of LEP'!O33</f>
        <v>-0.10000000000000009</v>
      </c>
      <c r="R33" s="83">
        <f>Birmingham!P33+'Rest of LEP'!P33</f>
        <v>4.5054163519947625</v>
      </c>
      <c r="S33" s="83">
        <f>Birmingham!Q33+'Rest of LEP'!Q33</f>
        <v>3.9773427423544927</v>
      </c>
      <c r="T33" s="85">
        <f t="shared" si="9"/>
        <v>3.0930980788151321</v>
      </c>
      <c r="U33" s="85">
        <f t="shared" si="9"/>
        <v>-2.0365049740384822</v>
      </c>
      <c r="W33" s="133">
        <v>3093.0980788151319</v>
      </c>
      <c r="X33" s="133">
        <v>-2036.504974038482</v>
      </c>
      <c r="Y33" s="27">
        <v>2031</v>
      </c>
      <c r="Z33" s="85"/>
      <c r="AA33" s="83">
        <f>Birmingham!W33+'Rest of LEP'!W33</f>
        <v>11.4</v>
      </c>
      <c r="AB33" s="85"/>
      <c r="AC33" s="113">
        <f>Birmingham!Y33+'Rest of LEP'!Y33</f>
        <v>10.200000000000001</v>
      </c>
      <c r="AD33" s="83">
        <f>Birmingham!Z33+'Rest of LEP'!Z33</f>
        <v>12.685675727154141</v>
      </c>
      <c r="AE33" s="83">
        <f>Birmingham!AA33+'Rest of LEP'!AA33</f>
        <v>13.916442746471761</v>
      </c>
      <c r="AF33" s="85">
        <f t="shared" si="10"/>
        <v>13.122712036260072</v>
      </c>
      <c r="AG33" s="85">
        <f t="shared" si="10"/>
        <v>12.482435355344464</v>
      </c>
      <c r="AI33" s="133">
        <v>13122.712036260073</v>
      </c>
      <c r="AJ33" s="133">
        <v>12482.435355344463</v>
      </c>
      <c r="BQ33" s="91"/>
    </row>
    <row r="34" spans="1:69">
      <c r="A34" s="27">
        <v>2031</v>
      </c>
      <c r="B34" s="83"/>
      <c r="C34" s="83">
        <f>Birmingham!C34+'Rest of LEP'!C34</f>
        <v>2136.3000000000002</v>
      </c>
      <c r="D34" s="83"/>
      <c r="E34" s="113">
        <f>Birmingham!E34+'Rest of LEP'!E34</f>
        <v>2175.4</v>
      </c>
      <c r="F34" s="83">
        <f>Birmingham!F34+'Rest of LEP'!F34</f>
        <v>2287.4149742596596</v>
      </c>
      <c r="G34" s="83">
        <f>Birmingham!G34+'Rest of LEP'!G34</f>
        <v>2286.6259941150024</v>
      </c>
      <c r="H34" s="85">
        <f t="shared" si="8"/>
        <v>2250.240854231994</v>
      </c>
      <c r="I34" s="85">
        <f t="shared" si="8"/>
        <v>2175.9348525981918</v>
      </c>
      <c r="K34" s="132">
        <v>2250240.8542319941</v>
      </c>
      <c r="L34" s="132">
        <v>2175934.8525981917</v>
      </c>
      <c r="V34" s="138"/>
      <c r="AC34" s="83"/>
    </row>
    <row r="40" spans="1:69">
      <c r="AK40" s="100" t="s">
        <v>22</v>
      </c>
      <c r="AL40" s="100"/>
      <c r="AM40" s="100"/>
      <c r="AN40" s="100"/>
      <c r="AO40" s="100"/>
      <c r="AP40" s="100"/>
      <c r="AQ40" s="100"/>
      <c r="AR40" s="100"/>
    </row>
    <row r="41" spans="1:69">
      <c r="AK41" s="100" t="s">
        <v>18</v>
      </c>
      <c r="AL41" s="86">
        <f>AL10-AL6</f>
        <v>141.048</v>
      </c>
      <c r="AM41" s="86"/>
      <c r="AN41" s="86">
        <f t="shared" ref="AN41:AP41" si="23">AN10-AN6</f>
        <v>136.58702405397707</v>
      </c>
      <c r="AO41" s="86">
        <f t="shared" si="23"/>
        <v>173.84962811282844</v>
      </c>
      <c r="AP41" s="86">
        <f t="shared" si="23"/>
        <v>160.55225884782271</v>
      </c>
      <c r="AQ41" s="86"/>
      <c r="AR41" s="86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1"/>
  <sheetViews>
    <sheetView topLeftCell="V1" zoomScale="80" zoomScaleNormal="80" zoomScalePageLayoutView="80" workbookViewId="0">
      <selection activeCell="AS1" sqref="A1:XFD1048576"/>
    </sheetView>
  </sheetViews>
  <sheetFormatPr baseColWidth="10" defaultColWidth="8.83203125" defaultRowHeight="14" x14ac:dyDescent="0"/>
  <cols>
    <col min="1" max="1" width="8.83203125" style="1"/>
    <col min="2" max="5" width="10.5" customWidth="1"/>
    <col min="6" max="6" width="15" style="19" bestFit="1" customWidth="1"/>
    <col min="7" max="7" width="8.83203125" style="19"/>
    <col min="9" max="9" width="8.5" bestFit="1" customWidth="1"/>
    <col min="12" max="15" width="10.5" customWidth="1"/>
    <col min="16" max="16" width="15" style="19" bestFit="1" customWidth="1"/>
    <col min="17" max="17" width="8.83203125" style="19"/>
    <col min="19" max="19" width="8.5" style="2" bestFit="1" customWidth="1"/>
    <col min="22" max="25" width="10.5" customWidth="1"/>
    <col min="26" max="26" width="15" style="19" bestFit="1" customWidth="1"/>
    <col min="27" max="27" width="8.83203125" style="19"/>
    <col min="29" max="29" width="8.5" bestFit="1" customWidth="1"/>
    <col min="32" max="33" width="9.5" bestFit="1" customWidth="1"/>
    <col min="34" max="34" width="15" style="19" bestFit="1" customWidth="1"/>
    <col min="35" max="37" width="8.83203125" style="19"/>
    <col min="38" max="39" width="9.5" style="19" bestFit="1" customWidth="1"/>
    <col min="40" max="40" width="15" style="19" bestFit="1" customWidth="1"/>
    <col min="41" max="43" width="8.83203125" style="19"/>
    <col min="44" max="45" width="9.5" style="19" bestFit="1" customWidth="1"/>
    <col min="46" max="46" width="9.5" style="19" customWidth="1"/>
    <col min="47" max="47" width="8.83203125" style="19"/>
    <col min="50" max="53" width="8.83203125" style="19"/>
  </cols>
  <sheetData>
    <row r="1" spans="1:53">
      <c r="A1" s="1" t="s">
        <v>0</v>
      </c>
      <c r="K1" s="1" t="s">
        <v>1</v>
      </c>
      <c r="U1" s="1" t="s">
        <v>2</v>
      </c>
      <c r="AE1" s="1" t="s">
        <v>3</v>
      </c>
      <c r="AK1" s="20" t="s">
        <v>4</v>
      </c>
      <c r="AW1" s="1" t="s">
        <v>23</v>
      </c>
    </row>
    <row r="2" spans="1:53">
      <c r="K2" s="1"/>
    </row>
    <row r="3" spans="1:53">
      <c r="B3" s="1" t="s">
        <v>5</v>
      </c>
      <c r="C3" s="1" t="s">
        <v>6</v>
      </c>
      <c r="D3" s="1" t="s">
        <v>7</v>
      </c>
      <c r="E3" s="1" t="s">
        <v>88</v>
      </c>
      <c r="F3" s="20" t="s">
        <v>8</v>
      </c>
      <c r="G3" s="20" t="s">
        <v>24</v>
      </c>
      <c r="I3" s="4" t="s">
        <v>9</v>
      </c>
      <c r="K3" s="1"/>
      <c r="L3" s="1" t="s">
        <v>5</v>
      </c>
      <c r="M3" s="1" t="s">
        <v>6</v>
      </c>
      <c r="N3" s="1" t="s">
        <v>7</v>
      </c>
      <c r="O3" s="1" t="s">
        <v>88</v>
      </c>
      <c r="P3" s="20" t="s">
        <v>8</v>
      </c>
      <c r="Q3" s="20" t="s">
        <v>24</v>
      </c>
      <c r="S3" s="4" t="s">
        <v>9</v>
      </c>
      <c r="U3" s="1"/>
      <c r="V3" s="1" t="s">
        <v>5</v>
      </c>
      <c r="W3" s="1" t="s">
        <v>6</v>
      </c>
      <c r="X3" s="1" t="s">
        <v>7</v>
      </c>
      <c r="Y3" s="1" t="s">
        <v>88</v>
      </c>
      <c r="Z3" s="20" t="s">
        <v>8</v>
      </c>
      <c r="AA3" s="20" t="s">
        <v>24</v>
      </c>
      <c r="AC3" s="4" t="s">
        <v>9</v>
      </c>
      <c r="AE3" s="1"/>
      <c r="AF3" s="1" t="s">
        <v>10</v>
      </c>
      <c r="AG3" s="1" t="s">
        <v>11</v>
      </c>
      <c r="AH3" s="20" t="s">
        <v>8</v>
      </c>
      <c r="AI3" s="20" t="s">
        <v>24</v>
      </c>
      <c r="AK3" s="20"/>
      <c r="AL3" s="20" t="s">
        <v>10</v>
      </c>
      <c r="AM3" s="20" t="s">
        <v>11</v>
      </c>
      <c r="AN3" s="20" t="s">
        <v>8</v>
      </c>
      <c r="AO3" s="20" t="s">
        <v>24</v>
      </c>
      <c r="AR3" s="22" t="s">
        <v>12</v>
      </c>
      <c r="AS3" s="22" t="s">
        <v>12</v>
      </c>
      <c r="AT3" s="22" t="s">
        <v>9</v>
      </c>
      <c r="AU3" s="22" t="s">
        <v>19</v>
      </c>
    </row>
    <row r="4" spans="1:53">
      <c r="A4" s="1">
        <v>2001</v>
      </c>
      <c r="B4" s="5">
        <f>I4/1000</f>
        <v>61.787999999999997</v>
      </c>
      <c r="C4" s="5"/>
      <c r="D4" s="5"/>
      <c r="E4" s="5"/>
      <c r="F4" s="21"/>
      <c r="I4" s="17">
        <v>61788</v>
      </c>
      <c r="J4">
        <v>61788</v>
      </c>
      <c r="K4" s="1">
        <v>2002</v>
      </c>
      <c r="L4" s="7">
        <f>S4/1000</f>
        <v>2.5999999999999999E-2</v>
      </c>
      <c r="M4" s="7"/>
      <c r="N4" s="7"/>
      <c r="O4" s="7"/>
      <c r="P4" s="9"/>
      <c r="S4" s="17">
        <v>26</v>
      </c>
      <c r="T4" s="2">
        <v>26</v>
      </c>
      <c r="U4" s="1">
        <v>2002</v>
      </c>
      <c r="V4" s="7">
        <f>AC4/1000</f>
        <v>1.0999999999999999E-2</v>
      </c>
      <c r="W4" s="7"/>
      <c r="X4" s="7"/>
      <c r="Y4" s="7"/>
      <c r="Z4" s="9"/>
      <c r="AC4" s="18">
        <v>11</v>
      </c>
      <c r="AD4" s="2">
        <v>11</v>
      </c>
      <c r="AE4" s="1">
        <v>2001</v>
      </c>
      <c r="AF4" s="7">
        <f>AF13/1000</f>
        <v>25.169</v>
      </c>
      <c r="AK4" s="20">
        <v>2001</v>
      </c>
      <c r="AL4" s="23">
        <v>2.4387142913902022</v>
      </c>
      <c r="AM4" s="23"/>
      <c r="AN4" s="23"/>
      <c r="AR4" s="22">
        <v>2008</v>
      </c>
      <c r="AS4" s="22">
        <v>2011</v>
      </c>
      <c r="AT4" s="22" t="s">
        <v>15</v>
      </c>
      <c r="AU4" s="22" t="s">
        <v>15</v>
      </c>
      <c r="AX4" s="20" t="s">
        <v>6</v>
      </c>
      <c r="AY4" s="20" t="s">
        <v>7</v>
      </c>
      <c r="AZ4" s="20" t="s">
        <v>8</v>
      </c>
      <c r="BA4" s="20" t="s">
        <v>24</v>
      </c>
    </row>
    <row r="5" spans="1:53">
      <c r="A5" s="1">
        <v>2002</v>
      </c>
      <c r="B5" s="5">
        <f t="shared" ref="B5:B15" si="0">I5/1000</f>
        <v>61.825000000000003</v>
      </c>
      <c r="C5" s="5"/>
      <c r="D5" s="5"/>
      <c r="E5" s="5"/>
      <c r="F5" s="21"/>
      <c r="I5" s="17">
        <v>61825</v>
      </c>
      <c r="J5">
        <v>61825</v>
      </c>
      <c r="K5" s="1">
        <v>2003</v>
      </c>
      <c r="L5" s="7">
        <f t="shared" ref="L5:L14" si="1">S5/1000</f>
        <v>-2.5999999999999999E-2</v>
      </c>
      <c r="M5" s="7"/>
      <c r="N5" s="7"/>
      <c r="O5" s="7"/>
      <c r="P5" s="9"/>
      <c r="S5" s="17">
        <v>-26</v>
      </c>
      <c r="T5" s="2">
        <v>-26</v>
      </c>
      <c r="U5" s="1">
        <v>2003</v>
      </c>
      <c r="V5" s="7">
        <f t="shared" ref="V5:V14" si="2">AC5/1000</f>
        <v>-0.05</v>
      </c>
      <c r="W5" s="7"/>
      <c r="X5" s="7"/>
      <c r="Y5" s="7"/>
      <c r="Z5" s="9"/>
      <c r="AC5" s="18">
        <v>-50</v>
      </c>
      <c r="AD5" s="2">
        <v>-50</v>
      </c>
      <c r="AE5" s="1">
        <v>2006</v>
      </c>
      <c r="AF5" s="7">
        <f t="shared" ref="AF5:AH10" si="3">AF14/1000</f>
        <v>25.856999999999999</v>
      </c>
      <c r="AK5" s="20">
        <v>2006</v>
      </c>
      <c r="AL5" s="23">
        <v>2.3757203078470046</v>
      </c>
      <c r="AM5" s="23"/>
      <c r="AN5" s="23"/>
      <c r="AQ5" s="20" t="s">
        <v>14</v>
      </c>
      <c r="AW5" s="1">
        <v>2011</v>
      </c>
      <c r="AX5" s="9">
        <f>AX12/1000</f>
        <v>33.17734268579165</v>
      </c>
      <c r="AY5" s="9">
        <f>AZ5</f>
        <v>33.128381574461983</v>
      </c>
      <c r="AZ5" s="9">
        <v>33.128381574461983</v>
      </c>
      <c r="BA5" s="9">
        <v>33.128381574461983</v>
      </c>
    </row>
    <row r="6" spans="1:53">
      <c r="A6" s="1">
        <v>2003</v>
      </c>
      <c r="B6" s="5">
        <f t="shared" si="0"/>
        <v>61.749000000000002</v>
      </c>
      <c r="C6" s="5"/>
      <c r="D6" s="5"/>
      <c r="E6" s="5"/>
      <c r="F6" s="21"/>
      <c r="I6" s="17">
        <v>61749</v>
      </c>
      <c r="J6">
        <v>61749</v>
      </c>
      <c r="K6" s="1">
        <v>2004</v>
      </c>
      <c r="L6" s="7">
        <f t="shared" si="1"/>
        <v>3.1E-2</v>
      </c>
      <c r="M6" s="7"/>
      <c r="N6" s="7"/>
      <c r="O6" s="7"/>
      <c r="P6" s="9"/>
      <c r="S6" s="17">
        <v>31</v>
      </c>
      <c r="T6" s="2">
        <v>31</v>
      </c>
      <c r="U6" s="1">
        <v>2004</v>
      </c>
      <c r="V6" s="7">
        <f t="shared" si="2"/>
        <v>-1.0999999999999999E-2</v>
      </c>
      <c r="W6" s="7"/>
      <c r="X6" s="7"/>
      <c r="Y6" s="7"/>
      <c r="Z6" s="9"/>
      <c r="AC6" s="18">
        <v>-11</v>
      </c>
      <c r="AD6" s="2">
        <v>-11</v>
      </c>
      <c r="AE6" s="1">
        <v>2011</v>
      </c>
      <c r="AF6" s="7">
        <f t="shared" si="3"/>
        <v>26.518000000000001</v>
      </c>
      <c r="AG6" s="7">
        <f t="shared" si="3"/>
        <v>25.838000000000001</v>
      </c>
      <c r="AH6" s="9">
        <f t="shared" si="3"/>
        <v>25.836556552336397</v>
      </c>
      <c r="AI6" s="9">
        <f t="shared" ref="AI6" si="4">AI15/1000</f>
        <v>25.836556552336397</v>
      </c>
      <c r="AK6" s="20">
        <v>2011</v>
      </c>
      <c r="AL6" s="23">
        <v>2.3214797496040425</v>
      </c>
      <c r="AM6" s="23">
        <v>2.3812988621410325</v>
      </c>
      <c r="AN6" s="23">
        <v>2.3813485989037328</v>
      </c>
      <c r="AO6" s="23">
        <v>2.3813485989037328</v>
      </c>
      <c r="AQ6" s="20">
        <v>2001</v>
      </c>
      <c r="AR6" s="9">
        <f>B4</f>
        <v>61.787999999999997</v>
      </c>
      <c r="AW6" s="1">
        <v>2016</v>
      </c>
      <c r="AX6" s="9">
        <f t="shared" ref="AX6:AY9" si="5">AX13/1000</f>
        <v>33.169140878240832</v>
      </c>
      <c r="AY6" s="9">
        <f t="shared" si="5"/>
        <v>33.078999131138929</v>
      </c>
      <c r="AZ6" s="9">
        <v>32.677014375673139</v>
      </c>
      <c r="BA6" s="9">
        <v>32.603684039933782</v>
      </c>
    </row>
    <row r="7" spans="1:53">
      <c r="A7" s="1">
        <v>2004</v>
      </c>
      <c r="B7" s="5">
        <f t="shared" si="0"/>
        <v>61.768999999999998</v>
      </c>
      <c r="C7" s="5"/>
      <c r="D7" s="5"/>
      <c r="E7" s="5"/>
      <c r="F7" s="21"/>
      <c r="I7" s="17">
        <v>61769</v>
      </c>
      <c r="J7">
        <v>61769</v>
      </c>
      <c r="K7" s="1">
        <v>2005</v>
      </c>
      <c r="L7" s="7">
        <f t="shared" si="1"/>
        <v>9.9000000000000005E-2</v>
      </c>
      <c r="M7" s="7"/>
      <c r="N7" s="7"/>
      <c r="O7" s="7"/>
      <c r="P7" s="9"/>
      <c r="S7" s="17">
        <v>99</v>
      </c>
      <c r="T7" s="2">
        <v>99</v>
      </c>
      <c r="U7" s="1">
        <v>2005</v>
      </c>
      <c r="V7" s="7">
        <f t="shared" si="2"/>
        <v>2.5999999999999999E-2</v>
      </c>
      <c r="W7" s="7"/>
      <c r="X7" s="7"/>
      <c r="Y7" s="7"/>
      <c r="Z7" s="9"/>
      <c r="AC7" s="18">
        <v>26</v>
      </c>
      <c r="AD7" s="2">
        <v>26</v>
      </c>
      <c r="AE7" s="1">
        <v>2016</v>
      </c>
      <c r="AF7" s="7">
        <f t="shared" si="3"/>
        <v>27.486999999999998</v>
      </c>
      <c r="AG7" s="7">
        <f t="shared" si="3"/>
        <v>26.562999999999999</v>
      </c>
      <c r="AH7" s="9">
        <f t="shared" si="3"/>
        <v>26.304846788866126</v>
      </c>
      <c r="AI7" s="9">
        <f t="shared" ref="AI7" si="6">AI16/1000</f>
        <v>26.124968318171543</v>
      </c>
      <c r="AK7" s="20">
        <v>2016</v>
      </c>
      <c r="AL7" s="23">
        <v>2.2667442791137629</v>
      </c>
      <c r="AM7" s="23">
        <v>2.3579414975718103</v>
      </c>
      <c r="AN7" s="23">
        <v>2.3558952608590533</v>
      </c>
      <c r="AO7" s="23">
        <v>2.3601718194072472</v>
      </c>
      <c r="AQ7" s="20">
        <v>2006</v>
      </c>
      <c r="AR7" s="9"/>
      <c r="AU7" s="24"/>
      <c r="AW7" s="1">
        <v>2021</v>
      </c>
      <c r="AX7" s="9">
        <f t="shared" si="5"/>
        <v>32.682969881653086</v>
      </c>
      <c r="AY7" s="9">
        <f t="shared" si="5"/>
        <v>32.935927308220741</v>
      </c>
      <c r="AZ7" s="9">
        <v>31.839312273179821</v>
      </c>
      <c r="BA7" s="9">
        <v>31.696898032132605</v>
      </c>
    </row>
    <row r="8" spans="1:53">
      <c r="A8" s="1">
        <v>2005</v>
      </c>
      <c r="B8" s="5">
        <f t="shared" si="0"/>
        <v>61.893999999999998</v>
      </c>
      <c r="C8" s="5"/>
      <c r="D8" s="5"/>
      <c r="E8" s="5"/>
      <c r="F8" s="21"/>
      <c r="I8" s="17">
        <v>61894</v>
      </c>
      <c r="J8">
        <v>61894</v>
      </c>
      <c r="K8" s="1">
        <v>2006</v>
      </c>
      <c r="L8" s="7">
        <f t="shared" si="1"/>
        <v>3.5000000000000003E-2</v>
      </c>
      <c r="M8" s="7"/>
      <c r="N8" s="7"/>
      <c r="O8" s="7"/>
      <c r="P8" s="9"/>
      <c r="S8" s="17">
        <v>35</v>
      </c>
      <c r="T8" s="2">
        <v>35</v>
      </c>
      <c r="U8" s="1">
        <v>2006</v>
      </c>
      <c r="V8" s="7">
        <f t="shared" si="2"/>
        <v>-8.9999999999999993E-3</v>
      </c>
      <c r="W8" s="7"/>
      <c r="X8" s="7"/>
      <c r="Y8" s="7"/>
      <c r="Z8" s="9"/>
      <c r="AC8" s="18">
        <v>-9</v>
      </c>
      <c r="AD8" s="2">
        <v>-9</v>
      </c>
      <c r="AE8" s="1">
        <v>2021</v>
      </c>
      <c r="AF8" s="7">
        <f t="shared" si="3"/>
        <v>28.52</v>
      </c>
      <c r="AG8" s="7">
        <f t="shared" si="3"/>
        <v>27.329000000000001</v>
      </c>
      <c r="AH8" s="9">
        <f t="shared" si="3"/>
        <v>26.568206600666304</v>
      </c>
      <c r="AI8" s="9">
        <f t="shared" ref="AI8" si="7">AI17/1000</f>
        <v>26.195400965818894</v>
      </c>
      <c r="AK8" s="20">
        <v>2021</v>
      </c>
      <c r="AL8" s="23">
        <v>2.2240182328190743</v>
      </c>
      <c r="AM8" s="23">
        <v>2.3404442167660728</v>
      </c>
      <c r="AN8" s="23">
        <v>2.3471959858442584</v>
      </c>
      <c r="AO8" s="23">
        <v>2.3537531668759484</v>
      </c>
      <c r="AQ8" s="20">
        <v>2011</v>
      </c>
      <c r="AR8" s="9">
        <f>C14</f>
        <v>62</v>
      </c>
      <c r="AS8" s="9">
        <f>D14</f>
        <v>62.088999999999999</v>
      </c>
      <c r="AT8" s="9">
        <f>AS8</f>
        <v>62.088999999999999</v>
      </c>
      <c r="AU8" s="9">
        <f>AT8</f>
        <v>62.088999999999999</v>
      </c>
      <c r="AW8" s="1">
        <v>2026</v>
      </c>
      <c r="AX8" s="9">
        <f t="shared" si="5"/>
        <v>32.496115043554134</v>
      </c>
      <c r="AZ8" s="9">
        <v>30.821707568705282</v>
      </c>
      <c r="BA8" s="9">
        <v>30.64129580497594</v>
      </c>
    </row>
    <row r="9" spans="1:53">
      <c r="A9" s="1">
        <v>2006</v>
      </c>
      <c r="B9" s="5">
        <f t="shared" si="0"/>
        <v>61.92</v>
      </c>
      <c r="C9" s="5"/>
      <c r="D9" s="5"/>
      <c r="E9" s="5"/>
      <c r="F9" s="21"/>
      <c r="I9" s="17">
        <v>61920</v>
      </c>
      <c r="J9">
        <v>61920</v>
      </c>
      <c r="K9" s="1">
        <v>2007</v>
      </c>
      <c r="L9" s="7">
        <f t="shared" si="1"/>
        <v>-0.10299999999999999</v>
      </c>
      <c r="M9" s="7"/>
      <c r="N9" s="7"/>
      <c r="O9" s="7"/>
      <c r="P9" s="9"/>
      <c r="S9" s="17">
        <v>-103</v>
      </c>
      <c r="T9" s="2">
        <v>-103</v>
      </c>
      <c r="U9" s="1">
        <v>2007</v>
      </c>
      <c r="V9" s="7">
        <f t="shared" si="2"/>
        <v>2.1999999999999999E-2</v>
      </c>
      <c r="W9" s="7"/>
      <c r="X9" s="7"/>
      <c r="Y9" s="7"/>
      <c r="Z9" s="9"/>
      <c r="AC9" s="18">
        <v>22</v>
      </c>
      <c r="AD9" s="2">
        <v>22</v>
      </c>
      <c r="AE9" s="1">
        <v>2026</v>
      </c>
      <c r="AF9" s="7">
        <f t="shared" si="3"/>
        <v>29.535</v>
      </c>
      <c r="AH9" s="9">
        <f t="shared" si="3"/>
        <v>26.912788386287488</v>
      </c>
      <c r="AI9" s="9">
        <f t="shared" ref="AI9" si="8">AI18/1000</f>
        <v>26.380928944009103</v>
      </c>
      <c r="AK9" s="20">
        <v>2026</v>
      </c>
      <c r="AL9" s="23">
        <v>2.1864906043676995</v>
      </c>
      <c r="AM9" s="23"/>
      <c r="AN9" s="23">
        <v>2.3248075386295413</v>
      </c>
      <c r="AO9" s="23">
        <v>2.32971646634202</v>
      </c>
      <c r="AQ9" s="20">
        <v>2016</v>
      </c>
      <c r="AR9" s="9">
        <f>C19</f>
        <v>62.8</v>
      </c>
      <c r="AS9" s="9">
        <f>D19</f>
        <v>63.224173394206538</v>
      </c>
      <c r="AT9" s="9">
        <f>F19</f>
        <v>62.570962696565083</v>
      </c>
      <c r="AU9" s="9">
        <f>G19</f>
        <v>62.249084619073251</v>
      </c>
      <c r="AW9" s="1">
        <v>2031</v>
      </c>
      <c r="AX9" s="9">
        <f t="shared" si="5"/>
        <v>32.452713588844723</v>
      </c>
      <c r="AZ9" s="9">
        <v>29.832662496691423</v>
      </c>
      <c r="BA9" s="9">
        <v>29.643502132068392</v>
      </c>
    </row>
    <row r="10" spans="1:53">
      <c r="A10" s="1">
        <v>2007</v>
      </c>
      <c r="B10" s="5">
        <f t="shared" si="0"/>
        <v>61.838999999999999</v>
      </c>
      <c r="C10" s="5"/>
      <c r="D10" s="5"/>
      <c r="E10" s="5"/>
      <c r="F10" s="21"/>
      <c r="I10" s="17">
        <v>61839</v>
      </c>
      <c r="J10">
        <v>61839</v>
      </c>
      <c r="K10" s="1">
        <v>2008</v>
      </c>
      <c r="L10" s="7">
        <f t="shared" si="1"/>
        <v>0.108</v>
      </c>
      <c r="M10" s="7"/>
      <c r="N10" s="7"/>
      <c r="O10" s="7"/>
      <c r="P10" s="9"/>
      <c r="S10" s="17">
        <v>108</v>
      </c>
      <c r="T10" s="2">
        <v>108</v>
      </c>
      <c r="U10" s="1">
        <v>2008</v>
      </c>
      <c r="V10" s="7">
        <f t="shared" si="2"/>
        <v>2.1000000000000001E-2</v>
      </c>
      <c r="W10" s="7"/>
      <c r="X10" s="7"/>
      <c r="Y10" s="7"/>
      <c r="Z10" s="9"/>
      <c r="AC10" s="18">
        <v>21</v>
      </c>
      <c r="AD10" s="2">
        <v>21</v>
      </c>
      <c r="AE10" s="1">
        <v>2031</v>
      </c>
      <c r="AF10" s="7">
        <f t="shared" si="3"/>
        <v>30.423999999999999</v>
      </c>
      <c r="AH10" s="9">
        <f t="shared" si="3"/>
        <v>27.120082751900942</v>
      </c>
      <c r="AI10" s="9">
        <f t="shared" ref="AI10" si="9">AI19/1000</f>
        <v>26.454131458788826</v>
      </c>
      <c r="AK10" s="20">
        <v>2031</v>
      </c>
      <c r="AL10" s="23">
        <v>2.1553378911385748</v>
      </c>
      <c r="AM10" s="23"/>
      <c r="AN10" s="23">
        <v>2.3036781623958236</v>
      </c>
      <c r="AO10" s="23">
        <v>2.3034764170058066</v>
      </c>
      <c r="AQ10" s="20">
        <v>2021</v>
      </c>
      <c r="AR10" s="9">
        <f>C24</f>
        <v>64</v>
      </c>
      <c r="AS10" s="9">
        <f>D24</f>
        <v>64.607790766990533</v>
      </c>
      <c r="AT10" s="9">
        <f>F24</f>
        <v>63.006573359521475</v>
      </c>
      <c r="AU10" s="9">
        <f>G24</f>
        <v>62.282709856134133</v>
      </c>
    </row>
    <row r="11" spans="1:53">
      <c r="A11" s="1">
        <v>2008</v>
      </c>
      <c r="B11" s="5">
        <f t="shared" si="0"/>
        <v>61.968000000000004</v>
      </c>
      <c r="C11" s="5">
        <v>61.8</v>
      </c>
      <c r="D11" s="5"/>
      <c r="E11" s="5"/>
      <c r="F11" s="21"/>
      <c r="I11" s="17">
        <v>61968</v>
      </c>
      <c r="J11">
        <v>61968</v>
      </c>
      <c r="K11" s="1">
        <v>2009</v>
      </c>
      <c r="L11" s="7">
        <f t="shared" si="1"/>
        <v>7.2999999999999995E-2</v>
      </c>
      <c r="M11" s="7">
        <v>0</v>
      </c>
      <c r="N11" s="7"/>
      <c r="O11" s="7"/>
      <c r="P11" s="9"/>
      <c r="S11" s="17">
        <v>73</v>
      </c>
      <c r="T11" s="2">
        <v>73</v>
      </c>
      <c r="U11" s="1">
        <v>2009</v>
      </c>
      <c r="V11" s="7">
        <f t="shared" si="2"/>
        <v>8.3000000000000004E-2</v>
      </c>
      <c r="W11" s="7">
        <v>0</v>
      </c>
      <c r="X11" s="7"/>
      <c r="Y11" s="7"/>
      <c r="Z11" s="9"/>
      <c r="AC11" s="18">
        <v>83</v>
      </c>
      <c r="AD11" s="2">
        <v>83</v>
      </c>
      <c r="AQ11" s="20">
        <v>2026</v>
      </c>
      <c r="AR11" s="9">
        <f>C29</f>
        <v>65.2</v>
      </c>
      <c r="AS11" s="9"/>
      <c r="AT11" s="9">
        <f>F29</f>
        <v>63.294614672951624</v>
      </c>
      <c r="AU11" s="9">
        <f>G29</f>
        <v>62.155414681320444</v>
      </c>
    </row>
    <row r="12" spans="1:53">
      <c r="A12" s="1">
        <v>2009</v>
      </c>
      <c r="B12" s="5">
        <f t="shared" si="0"/>
        <v>62.124000000000002</v>
      </c>
      <c r="C12" s="5">
        <v>61.9</v>
      </c>
      <c r="D12" s="5"/>
      <c r="E12" s="5"/>
      <c r="F12" s="21"/>
      <c r="I12" s="17">
        <v>62124</v>
      </c>
      <c r="J12">
        <v>62124</v>
      </c>
      <c r="K12" s="1">
        <v>2010</v>
      </c>
      <c r="L12" s="7">
        <f t="shared" si="1"/>
        <v>-0.108</v>
      </c>
      <c r="M12" s="7">
        <v>0.1</v>
      </c>
      <c r="N12" s="7"/>
      <c r="O12" s="7"/>
      <c r="P12" s="9"/>
      <c r="S12" s="17">
        <v>-108</v>
      </c>
      <c r="T12" s="2">
        <v>-108</v>
      </c>
      <c r="U12" s="1">
        <v>2010</v>
      </c>
      <c r="V12" s="7">
        <f t="shared" si="2"/>
        <v>0.05</v>
      </c>
      <c r="W12" s="7">
        <v>0</v>
      </c>
      <c r="X12" s="7"/>
      <c r="Y12" s="7"/>
      <c r="Z12" s="9"/>
      <c r="AC12" s="18">
        <v>50</v>
      </c>
      <c r="AD12" s="2">
        <v>50</v>
      </c>
      <c r="AQ12" s="20">
        <v>2031</v>
      </c>
      <c r="AR12" s="9">
        <f>C34</f>
        <v>66.3</v>
      </c>
      <c r="AS12" s="9"/>
      <c r="AT12" s="9">
        <f>F34</f>
        <v>63.350792787204227</v>
      </c>
      <c r="AU12" s="9">
        <f>G34</f>
        <v>61.760158878600031</v>
      </c>
      <c r="AX12" s="11">
        <v>33177.342685791649</v>
      </c>
      <c r="AY12" s="11">
        <v>33183.860955925287</v>
      </c>
    </row>
    <row r="13" spans="1:53">
      <c r="A13" s="1">
        <v>2010</v>
      </c>
      <c r="B13" s="5">
        <f t="shared" si="0"/>
        <v>62.066000000000003</v>
      </c>
      <c r="C13" s="5">
        <v>61.9</v>
      </c>
      <c r="D13" s="5"/>
      <c r="E13" s="5"/>
      <c r="F13" s="21"/>
      <c r="I13" s="17">
        <v>62066</v>
      </c>
      <c r="J13">
        <v>62066</v>
      </c>
      <c r="K13" s="1">
        <v>2011</v>
      </c>
      <c r="L13" s="7">
        <f t="shared" si="1"/>
        <v>-4.2999999999999997E-2</v>
      </c>
      <c r="M13" s="7">
        <v>0.1</v>
      </c>
      <c r="N13" s="7"/>
      <c r="O13" s="7"/>
      <c r="P13" s="9"/>
      <c r="S13" s="18">
        <v>-43</v>
      </c>
      <c r="T13" s="2">
        <v>-43</v>
      </c>
      <c r="U13" s="1">
        <v>2011</v>
      </c>
      <c r="V13" s="7">
        <f t="shared" si="2"/>
        <v>6.6000000000000003E-2</v>
      </c>
      <c r="W13" s="7">
        <v>0</v>
      </c>
      <c r="X13" s="7"/>
      <c r="Y13" s="7"/>
      <c r="Z13" s="9"/>
      <c r="AC13" s="17">
        <v>66</v>
      </c>
      <c r="AD13" s="2">
        <v>66</v>
      </c>
      <c r="AF13" s="2">
        <v>25169</v>
      </c>
      <c r="AG13" s="2"/>
      <c r="AH13" s="11"/>
      <c r="AI13" s="11"/>
      <c r="AX13" s="11">
        <v>33169.140878240833</v>
      </c>
      <c r="AY13" s="11">
        <v>33078.999131138931</v>
      </c>
    </row>
    <row r="14" spans="1:53">
      <c r="A14" s="1">
        <v>2011</v>
      </c>
      <c r="B14" s="5">
        <f t="shared" si="0"/>
        <v>62.088999999999999</v>
      </c>
      <c r="C14" s="5">
        <v>62</v>
      </c>
      <c r="D14" s="5">
        <v>62.088999999999999</v>
      </c>
      <c r="E14" s="5"/>
      <c r="F14" s="21"/>
      <c r="I14" s="16">
        <v>62089</v>
      </c>
      <c r="J14">
        <v>62089</v>
      </c>
      <c r="K14" s="1">
        <v>2012</v>
      </c>
      <c r="L14" s="7">
        <f t="shared" si="1"/>
        <v>9.1999999999999998E-2</v>
      </c>
      <c r="M14" s="7">
        <v>0.1</v>
      </c>
      <c r="N14" s="7">
        <v>0.13582960572188038</v>
      </c>
      <c r="O14" s="7"/>
      <c r="P14" s="9"/>
      <c r="S14" s="16">
        <v>92</v>
      </c>
      <c r="T14" s="2">
        <v>92</v>
      </c>
      <c r="U14" s="1">
        <v>2012</v>
      </c>
      <c r="V14" s="7">
        <f t="shared" si="2"/>
        <v>1.9E-2</v>
      </c>
      <c r="W14" s="7">
        <v>0</v>
      </c>
      <c r="X14" s="7">
        <v>4.987305218127152E-2</v>
      </c>
      <c r="Y14" s="7"/>
      <c r="Z14" s="9"/>
      <c r="AC14" s="16">
        <v>19</v>
      </c>
      <c r="AD14" s="2">
        <v>19</v>
      </c>
      <c r="AF14" s="2">
        <v>25857</v>
      </c>
      <c r="AG14" s="2"/>
      <c r="AH14" s="11"/>
      <c r="AI14" s="11"/>
      <c r="AQ14" s="20" t="s">
        <v>16</v>
      </c>
      <c r="AX14" s="11">
        <v>32682.969881653087</v>
      </c>
      <c r="AY14" s="11">
        <v>32935.927308220744</v>
      </c>
    </row>
    <row r="15" spans="1:53">
      <c r="A15" s="1">
        <v>2012</v>
      </c>
      <c r="B15" s="5">
        <f t="shared" si="0"/>
        <v>62.2</v>
      </c>
      <c r="C15" s="5">
        <v>62.1</v>
      </c>
      <c r="D15" s="5">
        <v>62.274417185970869</v>
      </c>
      <c r="E15" s="5">
        <v>62.2</v>
      </c>
      <c r="F15" s="21">
        <f t="shared" ref="F15:G34" si="10">I15/1000</f>
        <v>62.2</v>
      </c>
      <c r="G15" s="21">
        <f t="shared" si="10"/>
        <v>62.2</v>
      </c>
      <c r="I15" s="16">
        <v>62200</v>
      </c>
      <c r="J15">
        <v>62200</v>
      </c>
      <c r="K15" s="1">
        <v>2013</v>
      </c>
      <c r="L15" s="7"/>
      <c r="M15" s="7">
        <v>0.2</v>
      </c>
      <c r="N15" s="7">
        <v>0.16179313972213488</v>
      </c>
      <c r="O15" s="7">
        <v>0.1</v>
      </c>
      <c r="P15" s="21">
        <f t="shared" ref="P15:Q15" si="11">S15/1000</f>
        <v>5.9032967394402364E-2</v>
      </c>
      <c r="Q15" s="21">
        <f t="shared" si="11"/>
        <v>-2.2696221431901562E-2</v>
      </c>
      <c r="S15" s="2">
        <v>59.032967394402363</v>
      </c>
      <c r="T15" s="2">
        <v>-22.696221431901563</v>
      </c>
      <c r="U15" s="1">
        <v>2013</v>
      </c>
      <c r="V15" s="7"/>
      <c r="W15" s="7">
        <v>0</v>
      </c>
      <c r="X15" s="7">
        <v>5.4996013854867729E-2</v>
      </c>
      <c r="Y15" s="7">
        <v>0</v>
      </c>
      <c r="Z15" s="9">
        <f t="shared" ref="Z15:AA33" si="12">AC15/1000</f>
        <v>4.1139292574805156E-2</v>
      </c>
      <c r="AA15" s="9">
        <f t="shared" si="12"/>
        <v>4.0772673290356234E-2</v>
      </c>
      <c r="AC15" s="2">
        <v>41.139292574805154</v>
      </c>
      <c r="AD15" s="2">
        <v>40.772673290356238</v>
      </c>
      <c r="AF15" s="2">
        <v>26518</v>
      </c>
      <c r="AG15" s="2">
        <v>25838</v>
      </c>
      <c r="AH15" s="11">
        <v>25836.556552336398</v>
      </c>
      <c r="AI15" s="11">
        <v>25836.556552336398</v>
      </c>
      <c r="AQ15" s="20">
        <v>2001</v>
      </c>
      <c r="AR15" s="9">
        <f t="shared" ref="AR15:AR21" si="13">AF4</f>
        <v>25.169</v>
      </c>
      <c r="AX15" s="11">
        <v>32496.115043554131</v>
      </c>
    </row>
    <row r="16" spans="1:53">
      <c r="A16" s="1">
        <v>2013</v>
      </c>
      <c r="B16" s="5"/>
      <c r="C16" s="5">
        <v>62.3</v>
      </c>
      <c r="D16" s="5">
        <v>62.491036258007135</v>
      </c>
      <c r="E16" s="5">
        <v>62.3</v>
      </c>
      <c r="F16" s="21">
        <f t="shared" si="10"/>
        <v>62.300172259969209</v>
      </c>
      <c r="G16" s="21">
        <f t="shared" si="10"/>
        <v>62.218076451858458</v>
      </c>
      <c r="I16" s="6">
        <v>62300.172259969208</v>
      </c>
      <c r="J16" s="2">
        <v>62218.076451858455</v>
      </c>
      <c r="K16" s="1">
        <v>2014</v>
      </c>
      <c r="L16" s="7"/>
      <c r="M16" s="7">
        <v>0.2</v>
      </c>
      <c r="N16" s="7">
        <v>0.18694454202432878</v>
      </c>
      <c r="O16" s="7">
        <v>0.1</v>
      </c>
      <c r="P16" s="9">
        <f t="shared" ref="P16:Q33" si="14">S16/1000</f>
        <v>5.0739976334666037E-2</v>
      </c>
      <c r="Q16" s="9">
        <f t="shared" si="14"/>
        <v>-2.6467277839352391E-2</v>
      </c>
      <c r="S16" s="2">
        <v>50.739976334666039</v>
      </c>
      <c r="T16" s="2">
        <v>-26.467277839352391</v>
      </c>
      <c r="U16" s="1">
        <v>2014</v>
      </c>
      <c r="V16" s="7"/>
      <c r="W16" s="7">
        <v>0</v>
      </c>
      <c r="X16" s="7">
        <v>5.5597884877986559E-2</v>
      </c>
      <c r="Y16" s="7">
        <v>0</v>
      </c>
      <c r="Z16" s="9">
        <f t="shared" si="12"/>
        <v>4.7552541435204716E-2</v>
      </c>
      <c r="AA16" s="9">
        <f t="shared" si="12"/>
        <v>4.7183633628790633E-2</v>
      </c>
      <c r="AC16" s="2">
        <v>47.552541435204716</v>
      </c>
      <c r="AD16" s="2">
        <v>47.183633628790631</v>
      </c>
      <c r="AF16" s="2">
        <v>27487</v>
      </c>
      <c r="AG16" s="2">
        <v>26563</v>
      </c>
      <c r="AH16" s="11">
        <v>26304.846788866125</v>
      </c>
      <c r="AI16" s="11">
        <v>26124.968318171545</v>
      </c>
      <c r="AQ16" s="20">
        <v>2006</v>
      </c>
      <c r="AR16" s="9">
        <f t="shared" si="13"/>
        <v>25.856999999999999</v>
      </c>
      <c r="AX16" s="11">
        <v>32452.713588844726</v>
      </c>
    </row>
    <row r="17" spans="1:47">
      <c r="A17" s="1">
        <v>2014</v>
      </c>
      <c r="B17" s="5"/>
      <c r="C17" s="5">
        <v>62.4</v>
      </c>
      <c r="D17" s="5">
        <v>62.733633506275616</v>
      </c>
      <c r="E17" s="5">
        <v>62.5</v>
      </c>
      <c r="F17" s="21">
        <f t="shared" si="10"/>
        <v>62.398464777739079</v>
      </c>
      <c r="G17" s="21">
        <f t="shared" si="10"/>
        <v>62.23879280764789</v>
      </c>
      <c r="I17" s="6">
        <v>62398.464777739078</v>
      </c>
      <c r="J17" s="2">
        <v>62238.792807647893</v>
      </c>
      <c r="K17" s="1">
        <v>2015</v>
      </c>
      <c r="L17" s="7"/>
      <c r="M17" s="7">
        <v>0.2</v>
      </c>
      <c r="N17" s="7">
        <v>0.20218390630669905</v>
      </c>
      <c r="O17" s="7">
        <v>0.2</v>
      </c>
      <c r="P17" s="9">
        <f t="shared" si="14"/>
        <v>5.3760463029056384E-2</v>
      </c>
      <c r="Q17" s="9">
        <f t="shared" si="14"/>
        <v>-2.5764404151610732E-2</v>
      </c>
      <c r="S17" s="2">
        <v>53.760463029056382</v>
      </c>
      <c r="T17" s="2">
        <v>-25.764404151610734</v>
      </c>
      <c r="U17" s="1">
        <v>2015</v>
      </c>
      <c r="V17" s="7"/>
      <c r="W17" s="7">
        <v>0</v>
      </c>
      <c r="X17" s="7">
        <v>4.0475697587517116E-2</v>
      </c>
      <c r="Y17" s="7">
        <v>0</v>
      </c>
      <c r="Z17" s="9">
        <f t="shared" si="12"/>
        <v>3.8789485968564574E-2</v>
      </c>
      <c r="AA17" s="9">
        <f t="shared" si="12"/>
        <v>3.8202222879590637E-2</v>
      </c>
      <c r="AC17" s="2">
        <v>38.789485968564577</v>
      </c>
      <c r="AD17" s="2">
        <v>38.202222879590636</v>
      </c>
      <c r="AF17" s="2">
        <v>28520</v>
      </c>
      <c r="AG17" s="2">
        <v>27329</v>
      </c>
      <c r="AH17" s="11">
        <v>26568.206600666304</v>
      </c>
      <c r="AI17" s="11">
        <v>26195.400965818895</v>
      </c>
      <c r="AQ17" s="20">
        <v>2011</v>
      </c>
      <c r="AR17" s="9">
        <f t="shared" si="13"/>
        <v>26.518000000000001</v>
      </c>
      <c r="AS17" s="9">
        <f t="shared" ref="AS17:AU19" si="15">AG6</f>
        <v>25.838000000000001</v>
      </c>
      <c r="AT17" s="9">
        <f t="shared" si="15"/>
        <v>25.836556552336397</v>
      </c>
      <c r="AU17" s="9">
        <f t="shared" si="15"/>
        <v>25.836556552336397</v>
      </c>
    </row>
    <row r="18" spans="1:47">
      <c r="A18" s="1">
        <v>2015</v>
      </c>
      <c r="B18" s="5"/>
      <c r="C18" s="5">
        <v>62.6</v>
      </c>
      <c r="D18" s="5">
        <v>62.976148767892916</v>
      </c>
      <c r="E18" s="5">
        <v>62.7</v>
      </c>
      <c r="F18" s="21">
        <f t="shared" si="10"/>
        <v>62.491014726736701</v>
      </c>
      <c r="G18" s="21">
        <f t="shared" si="10"/>
        <v>62.251230626375872</v>
      </c>
      <c r="I18" s="6">
        <v>62491.014726736699</v>
      </c>
      <c r="J18" s="2">
        <v>62251.230626375873</v>
      </c>
      <c r="K18" s="1">
        <v>2016</v>
      </c>
      <c r="L18" s="7"/>
      <c r="M18" s="7">
        <v>0.2</v>
      </c>
      <c r="N18" s="7">
        <v>0.21108752243538392</v>
      </c>
      <c r="O18" s="7">
        <v>0.2</v>
      </c>
      <c r="P18" s="9">
        <f t="shared" si="14"/>
        <v>3.5751756763840604E-2</v>
      </c>
      <c r="Q18" s="9">
        <f t="shared" si="14"/>
        <v>-4.5357680808324176E-2</v>
      </c>
      <c r="S18" s="2">
        <v>35.751756763840604</v>
      </c>
      <c r="T18" s="2">
        <v>-45.357680808324176</v>
      </c>
      <c r="U18" s="1">
        <v>2016</v>
      </c>
      <c r="V18" s="7"/>
      <c r="W18" s="7">
        <v>0</v>
      </c>
      <c r="X18" s="7">
        <v>3.7167028448555101E-2</v>
      </c>
      <c r="Y18" s="7">
        <v>0</v>
      </c>
      <c r="Z18" s="9">
        <f t="shared" si="12"/>
        <v>4.419621306454246E-2</v>
      </c>
      <c r="AA18" s="9">
        <f t="shared" si="12"/>
        <v>4.3211673505699537E-2</v>
      </c>
      <c r="AC18" s="2">
        <v>44.196213064542462</v>
      </c>
      <c r="AD18" s="2">
        <v>43.211673505699537</v>
      </c>
      <c r="AF18">
        <v>29535</v>
      </c>
      <c r="AG18" s="2"/>
      <c r="AH18" s="11">
        <v>26912.788386287488</v>
      </c>
      <c r="AI18" s="11">
        <v>26380.928944009102</v>
      </c>
      <c r="AQ18" s="20">
        <v>2016</v>
      </c>
      <c r="AR18" s="9">
        <f t="shared" si="13"/>
        <v>27.486999999999998</v>
      </c>
      <c r="AS18" s="9">
        <f t="shared" si="15"/>
        <v>26.562999999999999</v>
      </c>
      <c r="AT18" s="9">
        <f t="shared" si="15"/>
        <v>26.304846788866126</v>
      </c>
      <c r="AU18" s="9">
        <f t="shared" si="15"/>
        <v>26.124968318171543</v>
      </c>
    </row>
    <row r="19" spans="1:47">
      <c r="A19" s="1">
        <v>2016</v>
      </c>
      <c r="B19" s="5"/>
      <c r="C19" s="5">
        <v>62.8</v>
      </c>
      <c r="D19" s="5">
        <v>63.224173394206538</v>
      </c>
      <c r="E19" s="5">
        <v>62.8</v>
      </c>
      <c r="F19" s="21">
        <f t="shared" si="10"/>
        <v>62.570962696565083</v>
      </c>
      <c r="G19" s="21">
        <f t="shared" si="10"/>
        <v>62.249084619073251</v>
      </c>
      <c r="I19" s="6">
        <v>62570.962696565082</v>
      </c>
      <c r="J19" s="2">
        <v>62249.084619073248</v>
      </c>
      <c r="K19" s="1">
        <v>2017</v>
      </c>
      <c r="L19" s="7"/>
      <c r="M19" s="7">
        <v>0.2</v>
      </c>
      <c r="N19" s="7">
        <v>0.22871286840740074</v>
      </c>
      <c r="O19" s="7">
        <v>0.2</v>
      </c>
      <c r="P19" s="9">
        <f t="shared" si="14"/>
        <v>3.9109801891554184E-2</v>
      </c>
      <c r="Q19" s="9">
        <f t="shared" si="14"/>
        <v>-3.9728765662752491E-2</v>
      </c>
      <c r="S19" s="2">
        <v>39.109801891554184</v>
      </c>
      <c r="T19" s="2">
        <v>-39.728765662752494</v>
      </c>
      <c r="U19" s="1">
        <v>2017</v>
      </c>
      <c r="V19" s="7"/>
      <c r="W19" s="7">
        <v>0</v>
      </c>
      <c r="X19" s="7">
        <v>2.8111127940250582E-2</v>
      </c>
      <c r="Y19" s="7">
        <v>0</v>
      </c>
      <c r="Z19" s="9">
        <f t="shared" si="12"/>
        <v>4.2822728751958833E-2</v>
      </c>
      <c r="AA19" s="9">
        <f t="shared" si="12"/>
        <v>4.1287258523269199E-2</v>
      </c>
      <c r="AC19" s="2">
        <v>42.822728751958834</v>
      </c>
      <c r="AD19" s="2">
        <v>41.287258523269202</v>
      </c>
      <c r="AF19" s="11">
        <v>30424</v>
      </c>
      <c r="AG19" s="2"/>
      <c r="AH19" s="11">
        <v>27120.08275190094</v>
      </c>
      <c r="AI19" s="11">
        <v>26454.131458788826</v>
      </c>
      <c r="AQ19" s="20">
        <v>2021</v>
      </c>
      <c r="AR19" s="9">
        <f t="shared" si="13"/>
        <v>28.52</v>
      </c>
      <c r="AS19" s="9">
        <f t="shared" si="15"/>
        <v>27.329000000000001</v>
      </c>
      <c r="AT19" s="9">
        <f t="shared" si="15"/>
        <v>26.568206600666304</v>
      </c>
      <c r="AU19" s="9">
        <f t="shared" si="15"/>
        <v>26.195400965818894</v>
      </c>
    </row>
    <row r="20" spans="1:47">
      <c r="A20" s="1">
        <v>2017</v>
      </c>
      <c r="B20" s="5"/>
      <c r="C20" s="5">
        <v>63</v>
      </c>
      <c r="D20" s="5">
        <v>63.480619303543214</v>
      </c>
      <c r="E20" s="5">
        <v>63</v>
      </c>
      <c r="F20" s="21">
        <f t="shared" si="10"/>
        <v>62.652895227208596</v>
      </c>
      <c r="G20" s="21">
        <f t="shared" si="10"/>
        <v>62.250643111933762</v>
      </c>
      <c r="I20" s="6">
        <v>62652.895227208595</v>
      </c>
      <c r="J20" s="2">
        <v>62250.643111933765</v>
      </c>
      <c r="K20" s="1">
        <v>2018</v>
      </c>
      <c r="L20" s="7"/>
      <c r="M20" s="7">
        <v>0.2</v>
      </c>
      <c r="N20" s="7">
        <v>0.25226499789489804</v>
      </c>
      <c r="O20" s="7">
        <v>0.2</v>
      </c>
      <c r="P20" s="9">
        <f t="shared" si="14"/>
        <v>5.1414485820207002E-2</v>
      </c>
      <c r="Q20" s="9">
        <f t="shared" si="14"/>
        <v>-2.562750554664376E-2</v>
      </c>
      <c r="S20" s="2">
        <v>51.414485820207005</v>
      </c>
      <c r="T20" s="2">
        <v>-25.627505546643761</v>
      </c>
      <c r="U20" s="1">
        <v>2018</v>
      </c>
      <c r="V20" s="7"/>
      <c r="W20" s="7">
        <v>0</v>
      </c>
      <c r="X20" s="7">
        <v>1.8246369569494759E-2</v>
      </c>
      <c r="Y20" s="7">
        <v>0</v>
      </c>
      <c r="Z20" s="9">
        <f t="shared" si="12"/>
        <v>4.0922402048845584E-2</v>
      </c>
      <c r="AA20" s="9">
        <f t="shared" si="12"/>
        <v>3.8764895303644832E-2</v>
      </c>
      <c r="AC20" s="2">
        <v>40.922402048845584</v>
      </c>
      <c r="AD20" s="2">
        <v>38.764895303644835</v>
      </c>
      <c r="AE20" s="3" t="s">
        <v>17</v>
      </c>
      <c r="AF20" s="3"/>
      <c r="AG20" s="3"/>
      <c r="AQ20" s="20">
        <v>2026</v>
      </c>
      <c r="AR20" s="9">
        <f t="shared" si="13"/>
        <v>29.535</v>
      </c>
      <c r="AT20" s="9">
        <f>AH9</f>
        <v>26.912788386287488</v>
      </c>
      <c r="AU20" s="9">
        <f>AI9</f>
        <v>26.380928944009103</v>
      </c>
    </row>
    <row r="21" spans="1:47">
      <c r="A21" s="1">
        <v>2018</v>
      </c>
      <c r="B21" s="5"/>
      <c r="C21" s="5">
        <v>63.2</v>
      </c>
      <c r="D21" s="5">
        <v>63.750987340933911</v>
      </c>
      <c r="E21" s="5">
        <v>63.3</v>
      </c>
      <c r="F21" s="21">
        <f t="shared" si="10"/>
        <v>62.745232115077648</v>
      </c>
      <c r="G21" s="21">
        <f t="shared" si="10"/>
        <v>62.263780501690768</v>
      </c>
      <c r="I21" s="6">
        <v>62745.232115077648</v>
      </c>
      <c r="J21" s="2">
        <v>62263.780501690766</v>
      </c>
      <c r="K21" s="1">
        <v>2019</v>
      </c>
      <c r="L21" s="7"/>
      <c r="M21" s="7">
        <v>0.3</v>
      </c>
      <c r="N21" s="7">
        <v>0.26522561615670637</v>
      </c>
      <c r="O21" s="7">
        <v>0.2</v>
      </c>
      <c r="P21" s="9">
        <f t="shared" si="14"/>
        <v>4.529889980185578E-2</v>
      </c>
      <c r="Q21" s="9">
        <f t="shared" si="14"/>
        <v>-3.0356531565630916E-2</v>
      </c>
      <c r="S21" s="2">
        <v>45.298899801855782</v>
      </c>
      <c r="T21" s="2">
        <v>-30.356531565630917</v>
      </c>
      <c r="U21" s="1">
        <v>2019</v>
      </c>
      <c r="V21" s="7"/>
      <c r="W21" s="7">
        <v>0</v>
      </c>
      <c r="X21" s="7">
        <v>9.8807079637512063E-3</v>
      </c>
      <c r="Y21" s="7">
        <v>0</v>
      </c>
      <c r="Z21" s="9">
        <f t="shared" si="12"/>
        <v>3.8171374402052267E-2</v>
      </c>
      <c r="AA21" s="9">
        <f t="shared" si="12"/>
        <v>3.5399024680831982E-2</v>
      </c>
      <c r="AC21" s="2">
        <v>38.171374402052265</v>
      </c>
      <c r="AD21" s="2">
        <v>35.399024680831985</v>
      </c>
      <c r="AE21" s="3" t="s">
        <v>18</v>
      </c>
      <c r="AF21" s="12">
        <f>(AF19-AF15)/20</f>
        <v>195.3</v>
      </c>
      <c r="AG21" s="12"/>
      <c r="AH21" s="11">
        <f>(AH19-AH15)/20</f>
        <v>64.176309978227067</v>
      </c>
      <c r="AI21" s="11">
        <f>(AI19-AI15)/20</f>
        <v>30.878745322621398</v>
      </c>
      <c r="AQ21" s="20">
        <v>2031</v>
      </c>
      <c r="AR21" s="9">
        <f t="shared" si="13"/>
        <v>30.423999999999999</v>
      </c>
      <c r="AT21" s="9">
        <f>AH10</f>
        <v>27.120082751900942</v>
      </c>
      <c r="AU21" s="9">
        <f>AI10</f>
        <v>26.454131458788826</v>
      </c>
    </row>
    <row r="22" spans="1:47">
      <c r="A22" s="1">
        <v>2019</v>
      </c>
      <c r="B22" s="5"/>
      <c r="C22" s="5">
        <v>63.5</v>
      </c>
      <c r="D22" s="5">
        <v>64.025639481716226</v>
      </c>
      <c r="E22" s="5">
        <v>63.5</v>
      </c>
      <c r="F22" s="21">
        <f t="shared" si="10"/>
        <v>62.828702389281553</v>
      </c>
      <c r="G22" s="21">
        <f t="shared" si="10"/>
        <v>62.268822994805966</v>
      </c>
      <c r="I22" s="6">
        <v>62828.702389281556</v>
      </c>
      <c r="J22" s="2">
        <v>62268.822994805967</v>
      </c>
      <c r="K22" s="1">
        <v>2020</v>
      </c>
      <c r="L22" s="7"/>
      <c r="M22" s="7">
        <v>0.3</v>
      </c>
      <c r="N22" s="7">
        <v>0.28560132512146108</v>
      </c>
      <c r="O22" s="7">
        <v>0.2</v>
      </c>
      <c r="P22" s="9">
        <f t="shared" si="14"/>
        <v>5.5479420758738456E-2</v>
      </c>
      <c r="Q22" s="9">
        <f t="shared" si="14"/>
        <v>-2.1329536632078771E-2</v>
      </c>
      <c r="S22" s="2">
        <v>55.479420758738456</v>
      </c>
      <c r="T22" s="2">
        <v>-21.329536632078771</v>
      </c>
      <c r="U22" s="1">
        <v>2020</v>
      </c>
      <c r="V22" s="7"/>
      <c r="W22" s="7">
        <v>0</v>
      </c>
      <c r="X22" s="7">
        <v>1.92747271035185E-3</v>
      </c>
      <c r="Y22" s="7">
        <v>0</v>
      </c>
      <c r="Z22" s="9">
        <f t="shared" si="12"/>
        <v>3.4752649421172351E-2</v>
      </c>
      <c r="AA22" s="9">
        <f t="shared" si="12"/>
        <v>3.1240178914388479E-2</v>
      </c>
      <c r="AC22" s="2">
        <v>34.75264942117235</v>
      </c>
      <c r="AD22" s="2">
        <v>31.24017891438848</v>
      </c>
    </row>
    <row r="23" spans="1:47">
      <c r="A23" s="1">
        <v>2020</v>
      </c>
      <c r="B23" s="5"/>
      <c r="C23" s="5">
        <v>63.7</v>
      </c>
      <c r="D23" s="5">
        <v>64.312828413203192</v>
      </c>
      <c r="E23" s="5">
        <v>63.7</v>
      </c>
      <c r="F23" s="21">
        <f t="shared" si="10"/>
        <v>62.918934459461468</v>
      </c>
      <c r="G23" s="21">
        <f t="shared" si="10"/>
        <v>62.27873363708828</v>
      </c>
      <c r="I23" s="6">
        <v>62918.934459461467</v>
      </c>
      <c r="J23" s="2">
        <v>62278.733637088277</v>
      </c>
      <c r="K23" s="1">
        <v>2021</v>
      </c>
      <c r="L23" s="7"/>
      <c r="M23" s="7">
        <v>0.3</v>
      </c>
      <c r="N23" s="7">
        <v>0.30206732751236237</v>
      </c>
      <c r="O23" s="7">
        <v>0.2</v>
      </c>
      <c r="P23" s="9">
        <f t="shared" si="14"/>
        <v>5.6693760934320041E-2</v>
      </c>
      <c r="Q23" s="9">
        <f t="shared" si="14"/>
        <v>-2.256444330603722E-2</v>
      </c>
      <c r="S23" s="2">
        <v>56.693760934320039</v>
      </c>
      <c r="T23" s="2">
        <v>-22.564443306037219</v>
      </c>
      <c r="U23" s="1">
        <v>2021</v>
      </c>
      <c r="V23" s="7"/>
      <c r="W23" s="7">
        <v>0</v>
      </c>
      <c r="X23" s="7">
        <v>-6.7134799386468838E-3</v>
      </c>
      <c r="Y23" s="7">
        <v>0</v>
      </c>
      <c r="Z23" s="9">
        <f t="shared" si="12"/>
        <v>3.0945139125690163E-2</v>
      </c>
      <c r="AA23" s="9">
        <f t="shared" si="12"/>
        <v>2.6540662351894069E-2</v>
      </c>
      <c r="AC23" s="2">
        <v>30.945139125690162</v>
      </c>
      <c r="AD23" s="2">
        <v>26.540662351894071</v>
      </c>
      <c r="AQ23" s="22" t="s">
        <v>19</v>
      </c>
      <c r="AR23" s="9">
        <f>AR17-AR15</f>
        <v>1.3490000000000002</v>
      </c>
      <c r="AS23" s="9">
        <f>AS17-$AR$15</f>
        <v>0.66900000000000048</v>
      </c>
      <c r="AT23" s="9">
        <f>AT17-$AR$15</f>
        <v>0.66755655233639644</v>
      </c>
      <c r="AU23" s="9">
        <f>AU17-$AR$15</f>
        <v>0.66755655233639644</v>
      </c>
    </row>
    <row r="24" spans="1:47">
      <c r="A24" s="1">
        <v>2021</v>
      </c>
      <c r="B24" s="5"/>
      <c r="C24" s="5">
        <v>64</v>
      </c>
      <c r="D24" s="5">
        <v>64.607790766990533</v>
      </c>
      <c r="E24" s="5">
        <v>64</v>
      </c>
      <c r="F24" s="21">
        <f t="shared" si="10"/>
        <v>63.006573359521475</v>
      </c>
      <c r="G24" s="21">
        <f t="shared" si="10"/>
        <v>62.282709856134133</v>
      </c>
      <c r="I24" s="6">
        <v>63006.573359521477</v>
      </c>
      <c r="J24" s="2">
        <v>62282.709856134134</v>
      </c>
      <c r="K24" s="1">
        <v>2022</v>
      </c>
      <c r="L24" s="7"/>
      <c r="M24" s="7">
        <v>0.3</v>
      </c>
      <c r="N24" s="7"/>
      <c r="O24" s="7">
        <v>0.2</v>
      </c>
      <c r="P24" s="9">
        <f t="shared" si="14"/>
        <v>5.0250418421305655E-2</v>
      </c>
      <c r="Q24" s="9">
        <f t="shared" si="14"/>
        <v>-2.7623150170680448E-2</v>
      </c>
      <c r="S24" s="2">
        <v>50.250418421305653</v>
      </c>
      <c r="T24" s="2">
        <v>-27.623150170680447</v>
      </c>
      <c r="U24" s="1">
        <v>2022</v>
      </c>
      <c r="V24" s="7"/>
      <c r="W24" s="7">
        <v>0</v>
      </c>
      <c r="X24" s="7"/>
      <c r="Y24" s="7">
        <v>0</v>
      </c>
      <c r="Z24" s="9">
        <f t="shared" si="12"/>
        <v>2.3929185837963017E-2</v>
      </c>
      <c r="AA24" s="9">
        <f t="shared" si="12"/>
        <v>1.8528437312774031E-2</v>
      </c>
      <c r="AC24" s="2">
        <v>23.929185837963018</v>
      </c>
      <c r="AD24" s="2">
        <v>18.528437312774031</v>
      </c>
      <c r="AQ24" s="22" t="s">
        <v>20</v>
      </c>
      <c r="AR24" s="9">
        <f>AR19-AR17</f>
        <v>2.0019999999999989</v>
      </c>
      <c r="AS24" s="9">
        <f>AS19-AS17</f>
        <v>1.4909999999999997</v>
      </c>
      <c r="AT24" s="9">
        <f t="shared" ref="AT24:AU24" si="16">AT19-AT17</f>
        <v>0.73165004832990732</v>
      </c>
      <c r="AU24" s="9">
        <f t="shared" si="16"/>
        <v>0.35884441348249752</v>
      </c>
    </row>
    <row r="25" spans="1:47">
      <c r="A25" s="1">
        <v>2022</v>
      </c>
      <c r="B25" s="5"/>
      <c r="C25" s="5">
        <v>64.2</v>
      </c>
      <c r="D25" s="5"/>
      <c r="E25" s="5">
        <v>64.2</v>
      </c>
      <c r="F25" s="21">
        <f t="shared" si="10"/>
        <v>63.080752963780746</v>
      </c>
      <c r="G25" s="21">
        <f t="shared" si="10"/>
        <v>62.273615143276224</v>
      </c>
      <c r="I25" s="6">
        <v>63080.752963780746</v>
      </c>
      <c r="J25" s="2">
        <v>62273.615143276227</v>
      </c>
      <c r="K25" s="1">
        <v>2023</v>
      </c>
      <c r="L25" s="7"/>
      <c r="M25" s="7">
        <v>0.3</v>
      </c>
      <c r="N25" s="7"/>
      <c r="O25" s="7">
        <v>0.3</v>
      </c>
      <c r="P25" s="9">
        <f t="shared" si="14"/>
        <v>4.5929247957170898E-2</v>
      </c>
      <c r="Q25" s="9">
        <f t="shared" si="14"/>
        <v>-2.9137433076997923E-2</v>
      </c>
      <c r="S25" s="2">
        <v>45.929247957170901</v>
      </c>
      <c r="T25" s="2">
        <v>-29.137433076997922</v>
      </c>
      <c r="U25" s="1">
        <v>2023</v>
      </c>
      <c r="V25" s="7"/>
      <c r="W25" s="7">
        <v>-0.1</v>
      </c>
      <c r="X25" s="7"/>
      <c r="Y25" s="7">
        <v>0</v>
      </c>
      <c r="Z25" s="9">
        <f t="shared" si="12"/>
        <v>2.1487329156403119E-2</v>
      </c>
      <c r="AA25" s="9">
        <f t="shared" si="12"/>
        <v>1.4916316091090493E-2</v>
      </c>
      <c r="AC25" s="2">
        <v>21.487329156403121</v>
      </c>
      <c r="AD25" s="2">
        <v>14.916316091090494</v>
      </c>
      <c r="AQ25" s="22" t="s">
        <v>21</v>
      </c>
      <c r="AR25" s="9">
        <f>AR21-AR19</f>
        <v>1.9039999999999999</v>
      </c>
      <c r="AT25" s="9">
        <f t="shared" ref="AT25:AU25" si="17">AT21-AT19</f>
        <v>0.55187615123463729</v>
      </c>
      <c r="AU25" s="9">
        <f t="shared" si="17"/>
        <v>0.25873049296993145</v>
      </c>
    </row>
    <row r="26" spans="1:47">
      <c r="A26" s="1">
        <v>2023</v>
      </c>
      <c r="B26" s="5"/>
      <c r="C26" s="5">
        <v>64.5</v>
      </c>
      <c r="D26" s="5"/>
      <c r="E26" s="5">
        <v>64.5</v>
      </c>
      <c r="F26" s="21">
        <f t="shared" si="10"/>
        <v>63.148169540894322</v>
      </c>
      <c r="G26" s="21">
        <f t="shared" si="10"/>
        <v>62.259394026290323</v>
      </c>
      <c r="I26" s="6">
        <v>63148.16954089432</v>
      </c>
      <c r="J26" s="2">
        <v>62259.39402629032</v>
      </c>
      <c r="K26" s="1">
        <v>2024</v>
      </c>
      <c r="L26" s="7"/>
      <c r="M26" s="7">
        <v>0.3</v>
      </c>
      <c r="N26" s="7"/>
      <c r="O26" s="7">
        <v>0.3</v>
      </c>
      <c r="P26" s="9">
        <f t="shared" si="14"/>
        <v>3.5008514682680243E-2</v>
      </c>
      <c r="Q26" s="9">
        <f t="shared" si="14"/>
        <v>-4.3042514297109508E-2</v>
      </c>
      <c r="S26" s="2">
        <v>35.008514682680243</v>
      </c>
      <c r="T26" s="2">
        <v>-43.042514297109506</v>
      </c>
      <c r="U26" s="1">
        <v>2024</v>
      </c>
      <c r="V26" s="7"/>
      <c r="W26" s="7">
        <v>-0.1</v>
      </c>
      <c r="X26" s="7"/>
      <c r="Y26" s="7">
        <v>0</v>
      </c>
      <c r="Z26" s="9">
        <f t="shared" si="12"/>
        <v>2.2107109718252332E-2</v>
      </c>
      <c r="AA26" s="9">
        <f t="shared" si="12"/>
        <v>1.417631449424755E-2</v>
      </c>
      <c r="AC26" s="2">
        <v>22.107109718252332</v>
      </c>
      <c r="AD26" s="2">
        <v>14.176314494247549</v>
      </c>
      <c r="AQ26" s="22"/>
      <c r="AR26" s="22"/>
      <c r="AS26" s="22"/>
      <c r="AT26" s="22"/>
      <c r="AU26" s="22"/>
    </row>
    <row r="27" spans="1:47">
      <c r="A27" s="1">
        <v>2024</v>
      </c>
      <c r="B27" s="5"/>
      <c r="C27" s="5">
        <v>64.7</v>
      </c>
      <c r="D27" s="5"/>
      <c r="E27" s="5">
        <v>64.7</v>
      </c>
      <c r="F27" s="21">
        <f t="shared" si="10"/>
        <v>63.205285165295251</v>
      </c>
      <c r="G27" s="21">
        <f t="shared" si="10"/>
        <v>62.23052782648746</v>
      </c>
      <c r="I27" s="6">
        <v>63205.285165295252</v>
      </c>
      <c r="J27" s="2">
        <v>62230.527826487458</v>
      </c>
      <c r="K27" s="1">
        <v>2025</v>
      </c>
      <c r="L27" s="7"/>
      <c r="M27" s="7">
        <v>0.3</v>
      </c>
      <c r="N27" s="7"/>
      <c r="O27" s="7">
        <v>0.3</v>
      </c>
      <c r="P27" s="9">
        <f t="shared" si="14"/>
        <v>3.7195647138814937E-2</v>
      </c>
      <c r="Q27" s="9">
        <f t="shared" si="14"/>
        <v>-3.6964450642267707E-2</v>
      </c>
      <c r="S27" s="2">
        <v>37.195647138814934</v>
      </c>
      <c r="T27" s="2">
        <v>-36.964450642267707</v>
      </c>
      <c r="U27" s="1">
        <v>2025</v>
      </c>
      <c r="V27" s="7"/>
      <c r="W27" s="7">
        <v>-0.1</v>
      </c>
      <c r="X27" s="7"/>
      <c r="Y27" s="7">
        <v>0</v>
      </c>
      <c r="Z27" s="9">
        <f t="shared" si="12"/>
        <v>1.7314981756167868E-2</v>
      </c>
      <c r="AA27" s="9">
        <f t="shared" si="12"/>
        <v>8.1220568121983666E-3</v>
      </c>
      <c r="AC27" s="2">
        <v>17.314981756167867</v>
      </c>
      <c r="AD27" s="2">
        <v>8.1220568121983661</v>
      </c>
      <c r="AQ27" s="25" t="s">
        <v>4</v>
      </c>
    </row>
    <row r="28" spans="1:47">
      <c r="A28" s="1">
        <v>2025</v>
      </c>
      <c r="B28" s="5"/>
      <c r="C28" s="5">
        <v>65</v>
      </c>
      <c r="D28" s="5"/>
      <c r="E28" s="5">
        <v>65</v>
      </c>
      <c r="F28" s="21">
        <f t="shared" si="10"/>
        <v>63.259795794190232</v>
      </c>
      <c r="G28" s="21">
        <f t="shared" si="10"/>
        <v>62.201685432657385</v>
      </c>
      <c r="I28" s="6">
        <v>63259.795794190235</v>
      </c>
      <c r="J28" s="2">
        <v>62201.685432657388</v>
      </c>
      <c r="K28" s="1">
        <v>2026</v>
      </c>
      <c r="L28" s="7"/>
      <c r="M28" s="7">
        <v>0.3</v>
      </c>
      <c r="N28" s="7"/>
      <c r="O28" s="7">
        <v>0.3</v>
      </c>
      <c r="P28" s="9">
        <f t="shared" si="14"/>
        <v>1.8349420523798132E-2</v>
      </c>
      <c r="Q28" s="9">
        <f t="shared" si="14"/>
        <v>-5.2279158979663863E-2</v>
      </c>
      <c r="S28" s="2">
        <v>18.34942052379813</v>
      </c>
      <c r="T28" s="2">
        <v>-52.279158979663862</v>
      </c>
      <c r="U28" s="1">
        <v>2026</v>
      </c>
      <c r="V28" s="7"/>
      <c r="W28" s="7">
        <v>-0.1</v>
      </c>
      <c r="X28" s="7"/>
      <c r="Y28" s="7">
        <v>0</v>
      </c>
      <c r="Z28" s="9">
        <f t="shared" si="12"/>
        <v>1.6469458237592674E-2</v>
      </c>
      <c r="AA28" s="9">
        <f t="shared" si="12"/>
        <v>6.0084076427178845E-3</v>
      </c>
      <c r="AC28" s="2">
        <v>16.469458237592676</v>
      </c>
      <c r="AD28" s="2">
        <v>6.0084076427178843</v>
      </c>
      <c r="AQ28" s="20">
        <v>2001</v>
      </c>
      <c r="AR28" s="23">
        <f t="shared" ref="AR28:AR34" si="18">AL4</f>
        <v>2.4387142913902022</v>
      </c>
    </row>
    <row r="29" spans="1:47">
      <c r="A29" s="1">
        <v>2026</v>
      </c>
      <c r="B29" s="5"/>
      <c r="C29" s="5">
        <v>65.2</v>
      </c>
      <c r="D29" s="5"/>
      <c r="E29" s="5">
        <v>65.2</v>
      </c>
      <c r="F29" s="21">
        <f t="shared" si="10"/>
        <v>63.294614672951624</v>
      </c>
      <c r="G29" s="21">
        <f t="shared" si="10"/>
        <v>62.155414681320444</v>
      </c>
      <c r="I29" s="6">
        <v>63294.614672951626</v>
      </c>
      <c r="J29" s="2">
        <v>62155.414681320442</v>
      </c>
      <c r="K29" s="1">
        <v>2027</v>
      </c>
      <c r="L29" s="7"/>
      <c r="M29" s="7">
        <v>0.3</v>
      </c>
      <c r="N29" s="7"/>
      <c r="O29" s="7">
        <v>0.3</v>
      </c>
      <c r="P29" s="9">
        <f t="shared" si="14"/>
        <v>2.5715221997290542E-2</v>
      </c>
      <c r="Q29" s="9">
        <f t="shared" si="14"/>
        <v>-5.1170433322059693E-2</v>
      </c>
      <c r="S29" s="2">
        <v>25.715221997290541</v>
      </c>
      <c r="T29" s="2">
        <v>-51.170433322059694</v>
      </c>
      <c r="U29" s="1">
        <v>2027</v>
      </c>
      <c r="V29" s="7"/>
      <c r="W29" s="7">
        <v>-0.1</v>
      </c>
      <c r="X29" s="7"/>
      <c r="Y29" s="7">
        <v>-0.1</v>
      </c>
      <c r="Z29" s="9">
        <f t="shared" si="12"/>
        <v>1.0664123756317962E-2</v>
      </c>
      <c r="AA29" s="9">
        <f t="shared" si="12"/>
        <v>-1.0317434661509424E-3</v>
      </c>
      <c r="AC29" s="2">
        <v>10.664123756317963</v>
      </c>
      <c r="AD29" s="2">
        <v>-1.0317434661509424</v>
      </c>
      <c r="AQ29" s="20">
        <v>2006</v>
      </c>
      <c r="AR29" s="23">
        <f t="shared" si="18"/>
        <v>2.3757203078470046</v>
      </c>
    </row>
    <row r="30" spans="1:47">
      <c r="A30" s="1">
        <v>2027</v>
      </c>
      <c r="B30" s="5"/>
      <c r="C30" s="5">
        <v>65.400000000000006</v>
      </c>
      <c r="D30" s="5"/>
      <c r="E30" s="5">
        <v>65.400000000000006</v>
      </c>
      <c r="F30" s="21">
        <f t="shared" si="10"/>
        <v>63.330994018705233</v>
      </c>
      <c r="G30" s="21">
        <f t="shared" si="10"/>
        <v>62.10321250453223</v>
      </c>
      <c r="I30" s="6">
        <v>63330.994018705234</v>
      </c>
      <c r="J30" s="2">
        <v>62103.212504532232</v>
      </c>
      <c r="K30" s="1">
        <v>2028</v>
      </c>
      <c r="L30" s="7"/>
      <c r="M30" s="7">
        <v>0.4</v>
      </c>
      <c r="N30" s="7"/>
      <c r="O30" s="7">
        <v>0.3</v>
      </c>
      <c r="P30" s="9">
        <f t="shared" si="14"/>
        <v>1.2948912606987051E-2</v>
      </c>
      <c r="Q30" s="9">
        <f t="shared" si="14"/>
        <v>-6.252971662133916E-2</v>
      </c>
      <c r="S30" s="2">
        <v>12.948912606987051</v>
      </c>
      <c r="T30" s="2">
        <v>-62.529716621339162</v>
      </c>
      <c r="U30" s="1">
        <v>2028</v>
      </c>
      <c r="V30" s="7"/>
      <c r="W30" s="7">
        <v>-0.1</v>
      </c>
      <c r="X30" s="7"/>
      <c r="Y30" s="7">
        <v>-0.1</v>
      </c>
      <c r="Z30" s="9">
        <f t="shared" si="12"/>
        <v>9.6014931373233602E-3</v>
      </c>
      <c r="AA30" s="9">
        <f t="shared" si="12"/>
        <v>-3.3940215548894912E-3</v>
      </c>
      <c r="AC30" s="2">
        <v>9.6014931373233594</v>
      </c>
      <c r="AD30" s="2">
        <v>-3.3940215548894912</v>
      </c>
      <c r="AQ30" s="20">
        <v>2011</v>
      </c>
      <c r="AR30" s="23">
        <f t="shared" si="18"/>
        <v>2.3214797496040425</v>
      </c>
      <c r="AS30" s="23">
        <f t="shared" ref="AS30:AU32" si="19">AM6</f>
        <v>2.3812988621410325</v>
      </c>
      <c r="AT30" s="23">
        <f t="shared" si="19"/>
        <v>2.3813485989037328</v>
      </c>
      <c r="AU30" s="23">
        <f t="shared" si="19"/>
        <v>2.3813485989037328</v>
      </c>
    </row>
    <row r="31" spans="1:47">
      <c r="A31" s="1">
        <v>2028</v>
      </c>
      <c r="B31" s="5"/>
      <c r="C31" s="5">
        <v>65.599999999999994</v>
      </c>
      <c r="D31" s="5"/>
      <c r="E31" s="5">
        <v>65.599999999999994</v>
      </c>
      <c r="F31" s="21">
        <f t="shared" si="10"/>
        <v>63.353544424449545</v>
      </c>
      <c r="G31" s="21">
        <f t="shared" si="10"/>
        <v>62.037288766356006</v>
      </c>
      <c r="I31" s="6">
        <v>63353.544424449545</v>
      </c>
      <c r="J31" s="2">
        <v>62037.288766356003</v>
      </c>
      <c r="K31" s="1">
        <v>2029</v>
      </c>
      <c r="L31" s="7"/>
      <c r="M31" s="7">
        <v>0.4</v>
      </c>
      <c r="N31" s="7"/>
      <c r="O31" s="7">
        <v>0.3</v>
      </c>
      <c r="P31" s="9">
        <f t="shared" si="14"/>
        <v>-2.4449768345414212E-4</v>
      </c>
      <c r="Q31" s="9">
        <f t="shared" si="14"/>
        <v>-7.7330436671311537E-2</v>
      </c>
      <c r="S31" s="2">
        <v>-0.24449768345414213</v>
      </c>
      <c r="T31" s="2">
        <v>-77.330436671311531</v>
      </c>
      <c r="U31" s="1">
        <v>2029</v>
      </c>
      <c r="V31" s="7"/>
      <c r="W31" s="7">
        <v>-0.1</v>
      </c>
      <c r="X31" s="7"/>
      <c r="Y31" s="7">
        <v>-0.1</v>
      </c>
      <c r="Z31" s="9">
        <f t="shared" si="12"/>
        <v>3.7682396720284715E-3</v>
      </c>
      <c r="AA31" s="9">
        <f t="shared" si="12"/>
        <v>-1.0377546871584287E-2</v>
      </c>
      <c r="AC31" s="2">
        <v>3.7682396720284714</v>
      </c>
      <c r="AD31" s="2">
        <v>-10.377546871584286</v>
      </c>
      <c r="AQ31" s="20">
        <v>2016</v>
      </c>
      <c r="AR31" s="23">
        <f t="shared" si="18"/>
        <v>2.2667442791137629</v>
      </c>
      <c r="AS31" s="23">
        <f t="shared" si="19"/>
        <v>2.3579414975718103</v>
      </c>
      <c r="AT31" s="23">
        <f t="shared" si="19"/>
        <v>2.3558952608590533</v>
      </c>
      <c r="AU31" s="23">
        <f t="shared" si="19"/>
        <v>2.3601718194072472</v>
      </c>
    </row>
    <row r="32" spans="1:47">
      <c r="A32" s="1">
        <v>2029</v>
      </c>
      <c r="B32" s="5"/>
      <c r="C32" s="5">
        <v>65.8</v>
      </c>
      <c r="D32" s="5"/>
      <c r="E32" s="5">
        <v>65.8</v>
      </c>
      <c r="F32" s="21">
        <f t="shared" si="10"/>
        <v>63.357068166438118</v>
      </c>
      <c r="G32" s="21">
        <f t="shared" si="10"/>
        <v>61.949580782813108</v>
      </c>
      <c r="I32" s="6">
        <v>63357.068166438119</v>
      </c>
      <c r="J32" s="2">
        <v>61949.580782813107</v>
      </c>
      <c r="K32" s="1">
        <v>2030</v>
      </c>
      <c r="L32" s="7"/>
      <c r="M32" s="7">
        <v>0.4</v>
      </c>
      <c r="N32" s="7"/>
      <c r="O32" s="7">
        <v>0.3</v>
      </c>
      <c r="P32" s="9">
        <f t="shared" si="14"/>
        <v>-8.0793714116203993E-3</v>
      </c>
      <c r="Q32" s="9">
        <f t="shared" si="14"/>
        <v>-8.2942003062934755E-2</v>
      </c>
      <c r="S32" s="2">
        <v>-8.0793714116204001</v>
      </c>
      <c r="T32" s="2">
        <v>-82.942003062934759</v>
      </c>
      <c r="U32" s="1">
        <v>2030</v>
      </c>
      <c r="V32" s="7"/>
      <c r="W32" s="7">
        <v>-0.2</v>
      </c>
      <c r="X32" s="7"/>
      <c r="Y32" s="7">
        <v>-0.1</v>
      </c>
      <c r="Z32" s="9">
        <f t="shared" si="12"/>
        <v>2.5400904354079329E-3</v>
      </c>
      <c r="AA32" s="9">
        <f t="shared" si="12"/>
        <v>-1.2706540560952476E-2</v>
      </c>
      <c r="AC32" s="2">
        <v>2.540090435407933</v>
      </c>
      <c r="AD32" s="2">
        <v>-12.706540560952476</v>
      </c>
      <c r="AQ32" s="20">
        <v>2021</v>
      </c>
      <c r="AR32" s="23">
        <f t="shared" si="18"/>
        <v>2.2240182328190743</v>
      </c>
      <c r="AS32" s="23">
        <f t="shared" si="19"/>
        <v>2.3404442167660728</v>
      </c>
      <c r="AT32" s="23">
        <f t="shared" si="19"/>
        <v>2.3471959858442584</v>
      </c>
      <c r="AU32" s="23">
        <f t="shared" si="19"/>
        <v>2.3537531668759484</v>
      </c>
    </row>
    <row r="33" spans="1:47">
      <c r="A33" s="1">
        <v>2030</v>
      </c>
      <c r="B33" s="5"/>
      <c r="C33" s="5">
        <v>66.099999999999994</v>
      </c>
      <c r="D33" s="5"/>
      <c r="E33" s="5">
        <v>66.099999999999994</v>
      </c>
      <c r="F33" s="21">
        <f t="shared" si="10"/>
        <v>63.35152888546191</v>
      </c>
      <c r="G33" s="21">
        <f t="shared" si="10"/>
        <v>61.85393223918922</v>
      </c>
      <c r="I33" s="6">
        <v>63351.528885461907</v>
      </c>
      <c r="J33" s="2">
        <v>61853.93223918922</v>
      </c>
      <c r="K33" s="1">
        <v>2031</v>
      </c>
      <c r="L33" s="7"/>
      <c r="M33" s="7">
        <v>0.4</v>
      </c>
      <c r="N33" s="7"/>
      <c r="O33" s="7">
        <v>0.3</v>
      </c>
      <c r="P33" s="9">
        <f t="shared" si="14"/>
        <v>2.471106846920975E-3</v>
      </c>
      <c r="Q33" s="9">
        <f t="shared" si="14"/>
        <v>-7.4557601042919031E-2</v>
      </c>
      <c r="S33" s="2">
        <v>2.4711068469209749</v>
      </c>
      <c r="T33" s="2">
        <v>-74.557601042919032</v>
      </c>
      <c r="U33" s="1">
        <v>2031</v>
      </c>
      <c r="V33" s="7"/>
      <c r="W33" s="7">
        <v>-0.2</v>
      </c>
      <c r="X33" s="7"/>
      <c r="Y33" s="7">
        <v>-0.1</v>
      </c>
      <c r="Z33" s="9">
        <f t="shared" si="12"/>
        <v>-3.2072051046002342E-3</v>
      </c>
      <c r="AA33" s="9">
        <f t="shared" si="12"/>
        <v>-1.9215759546272693E-2</v>
      </c>
      <c r="AC33" s="2">
        <v>-3.2072051046002343</v>
      </c>
      <c r="AD33" s="2">
        <v>-19.215759546272693</v>
      </c>
      <c r="AQ33" s="20">
        <v>2026</v>
      </c>
      <c r="AR33" s="23">
        <f t="shared" si="18"/>
        <v>2.1864906043676995</v>
      </c>
      <c r="AT33" s="23">
        <f>AN9</f>
        <v>2.3248075386295413</v>
      </c>
      <c r="AU33" s="23">
        <f>AO9</f>
        <v>2.32971646634202</v>
      </c>
    </row>
    <row r="34" spans="1:47">
      <c r="A34" s="1">
        <v>2031</v>
      </c>
      <c r="B34" s="5"/>
      <c r="C34" s="5">
        <v>66.3</v>
      </c>
      <c r="D34" s="5"/>
      <c r="E34" s="5">
        <v>66.3</v>
      </c>
      <c r="F34" s="21">
        <f t="shared" si="10"/>
        <v>63.350792787204227</v>
      </c>
      <c r="G34" s="21">
        <f t="shared" si="10"/>
        <v>61.760158878600031</v>
      </c>
      <c r="I34" s="6">
        <v>63350.792787204227</v>
      </c>
      <c r="J34" s="2">
        <v>61760.158878600028</v>
      </c>
      <c r="AQ34" s="20">
        <v>2031</v>
      </c>
      <c r="AR34" s="23">
        <f t="shared" si="18"/>
        <v>2.1553378911385748</v>
      </c>
      <c r="AT34" s="23">
        <f>AN10</f>
        <v>2.3036781623958236</v>
      </c>
      <c r="AU34" s="23">
        <f>AO10</f>
        <v>2.3034764170058066</v>
      </c>
    </row>
    <row r="40" spans="1:47">
      <c r="AE40" s="14" t="s">
        <v>22</v>
      </c>
      <c r="AF40" s="14"/>
      <c r="AG40" s="14"/>
    </row>
    <row r="41" spans="1:47">
      <c r="AE41" s="14" t="s">
        <v>18</v>
      </c>
      <c r="AF41" s="15">
        <f>AF10-AF6</f>
        <v>3.9059999999999988</v>
      </c>
      <c r="AG41" s="15"/>
      <c r="AH41" s="9">
        <f t="shared" ref="AH41:AI41" si="20">AH10-AH6</f>
        <v>1.2835261995645446</v>
      </c>
      <c r="AI41" s="9">
        <f t="shared" si="20"/>
        <v>0.61757490645242896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1"/>
  <sheetViews>
    <sheetView topLeftCell="AC1" zoomScale="80" zoomScaleNormal="80" zoomScalePageLayoutView="80" workbookViewId="0">
      <selection activeCell="AS1" sqref="A1:XFD1048576"/>
    </sheetView>
  </sheetViews>
  <sheetFormatPr baseColWidth="10" defaultColWidth="8.83203125" defaultRowHeight="13" x14ac:dyDescent="0"/>
  <cols>
    <col min="1" max="1" width="8.83203125" style="27"/>
    <col min="2" max="5" width="10.5" style="78" customWidth="1"/>
    <col min="6" max="6" width="15" style="92" bestFit="1" customWidth="1"/>
    <col min="7" max="8" width="8.83203125" style="78"/>
    <col min="9" max="9" width="8.5" style="78" bestFit="1" customWidth="1"/>
    <col min="10" max="11" width="8.83203125" style="78"/>
    <col min="12" max="15" width="10.5" style="78" customWidth="1"/>
    <col min="16" max="16" width="15" style="92" bestFit="1" customWidth="1"/>
    <col min="17" max="18" width="8.83203125" style="78"/>
    <col min="19" max="19" width="8.5" style="79" bestFit="1" customWidth="1"/>
    <col min="20" max="21" width="8.83203125" style="78"/>
    <col min="22" max="25" width="10.5" style="78" customWidth="1"/>
    <col min="26" max="26" width="15" style="92" bestFit="1" customWidth="1"/>
    <col min="27" max="28" width="8.83203125" style="78"/>
    <col min="29" max="29" width="8.5" style="78" bestFit="1" customWidth="1"/>
    <col min="30" max="31" width="8.83203125" style="78"/>
    <col min="32" max="33" width="9.5" style="78" bestFit="1" customWidth="1"/>
    <col min="34" max="34" width="15" style="92" bestFit="1" customWidth="1"/>
    <col min="35" max="36" width="8.83203125" style="78"/>
    <col min="37" max="37" width="8.83203125" style="92"/>
    <col min="38" max="39" width="9.5" style="92" bestFit="1" customWidth="1"/>
    <col min="40" max="40" width="15" style="92" bestFit="1" customWidth="1"/>
    <col min="41" max="43" width="8.83203125" style="92"/>
    <col min="44" max="45" width="9.5" style="92" bestFit="1" customWidth="1"/>
    <col min="46" max="46" width="9.5" style="92" customWidth="1"/>
    <col min="47" max="49" width="8.83203125" style="78"/>
    <col min="50" max="53" width="8.83203125" style="92"/>
    <col min="54" max="16384" width="8.83203125" style="78"/>
  </cols>
  <sheetData>
    <row r="1" spans="1:53">
      <c r="A1" s="27" t="s">
        <v>0</v>
      </c>
      <c r="K1" s="27" t="s">
        <v>1</v>
      </c>
      <c r="U1" s="27" t="s">
        <v>2</v>
      </c>
      <c r="AE1" s="27" t="s">
        <v>3</v>
      </c>
      <c r="AK1" s="131" t="s">
        <v>4</v>
      </c>
      <c r="AW1" s="27" t="s">
        <v>23</v>
      </c>
    </row>
    <row r="2" spans="1:53">
      <c r="K2" s="27"/>
    </row>
    <row r="3" spans="1:53">
      <c r="B3" s="27" t="s">
        <v>5</v>
      </c>
      <c r="C3" s="27" t="s">
        <v>6</v>
      </c>
      <c r="D3" s="27" t="s">
        <v>7</v>
      </c>
      <c r="E3" s="27" t="s">
        <v>88</v>
      </c>
      <c r="F3" s="131" t="s">
        <v>8</v>
      </c>
      <c r="G3" s="131" t="s">
        <v>24</v>
      </c>
      <c r="I3" s="81" t="s">
        <v>9</v>
      </c>
      <c r="K3" s="27"/>
      <c r="L3" s="27" t="s">
        <v>5</v>
      </c>
      <c r="M3" s="27" t="s">
        <v>6</v>
      </c>
      <c r="N3" s="27" t="s">
        <v>7</v>
      </c>
      <c r="O3" s="27" t="s">
        <v>88</v>
      </c>
      <c r="P3" s="131" t="s">
        <v>8</v>
      </c>
      <c r="Q3" s="131" t="s">
        <v>24</v>
      </c>
      <c r="S3" s="81" t="s">
        <v>9</v>
      </c>
      <c r="U3" s="27"/>
      <c r="V3" s="27" t="s">
        <v>5</v>
      </c>
      <c r="W3" s="27" t="s">
        <v>6</v>
      </c>
      <c r="X3" s="27" t="s">
        <v>7</v>
      </c>
      <c r="Y3" s="27" t="s">
        <v>88</v>
      </c>
      <c r="Z3" s="131" t="s">
        <v>8</v>
      </c>
      <c r="AA3" s="131" t="s">
        <v>24</v>
      </c>
      <c r="AC3" s="81" t="s">
        <v>9</v>
      </c>
      <c r="AE3" s="27"/>
      <c r="AF3" s="27" t="s">
        <v>10</v>
      </c>
      <c r="AG3" s="27" t="s">
        <v>11</v>
      </c>
      <c r="AH3" s="131" t="s">
        <v>8</v>
      </c>
      <c r="AI3" s="131" t="s">
        <v>24</v>
      </c>
      <c r="AK3" s="131"/>
      <c r="AL3" s="131" t="s">
        <v>10</v>
      </c>
      <c r="AM3" s="131" t="s">
        <v>11</v>
      </c>
      <c r="AN3" s="131" t="s">
        <v>8</v>
      </c>
      <c r="AO3" s="131" t="s">
        <v>24</v>
      </c>
      <c r="AR3" s="82" t="s">
        <v>12</v>
      </c>
      <c r="AS3" s="82" t="s">
        <v>12</v>
      </c>
      <c r="AT3" s="82" t="s">
        <v>9</v>
      </c>
      <c r="AU3" s="82" t="s">
        <v>19</v>
      </c>
    </row>
    <row r="4" spans="1:53">
      <c r="A4" s="27">
        <v>2001</v>
      </c>
      <c r="B4" s="83">
        <f>I4/1000</f>
        <v>111.551</v>
      </c>
      <c r="C4" s="83"/>
      <c r="D4" s="83"/>
      <c r="E4" s="83"/>
      <c r="F4" s="96"/>
      <c r="I4" s="17">
        <v>111551</v>
      </c>
      <c r="J4" s="78">
        <v>111551</v>
      </c>
      <c r="K4" s="27">
        <v>2002</v>
      </c>
      <c r="L4" s="85">
        <f>S4/1000</f>
        <v>0.84699999999999998</v>
      </c>
      <c r="M4" s="85"/>
      <c r="N4" s="85"/>
      <c r="O4" s="85"/>
      <c r="P4" s="93"/>
      <c r="S4" s="17">
        <v>847</v>
      </c>
      <c r="T4" s="79">
        <v>847</v>
      </c>
      <c r="U4" s="27">
        <v>2002</v>
      </c>
      <c r="V4" s="85">
        <f>AC4/1000</f>
        <v>-0.14000000000000001</v>
      </c>
      <c r="W4" s="85"/>
      <c r="X4" s="85"/>
      <c r="Y4" s="85"/>
      <c r="Z4" s="93"/>
      <c r="AC4" s="18">
        <v>-140</v>
      </c>
      <c r="AD4" s="79">
        <v>-140</v>
      </c>
      <c r="AE4" s="27">
        <v>2001</v>
      </c>
      <c r="AF4" s="85">
        <f>AF13/1000</f>
        <v>47.271999999999998</v>
      </c>
      <c r="AK4" s="131">
        <v>2001</v>
      </c>
      <c r="AL4" s="108">
        <v>2.3310204772381113</v>
      </c>
      <c r="AM4" s="108"/>
      <c r="AN4" s="108"/>
      <c r="AR4" s="82">
        <v>2008</v>
      </c>
      <c r="AS4" s="82">
        <v>2011</v>
      </c>
      <c r="AT4" s="82" t="s">
        <v>15</v>
      </c>
      <c r="AU4" s="82" t="s">
        <v>15</v>
      </c>
      <c r="AX4" s="131" t="s">
        <v>6</v>
      </c>
      <c r="AY4" s="131" t="s">
        <v>7</v>
      </c>
      <c r="AZ4" s="131" t="s">
        <v>8</v>
      </c>
      <c r="BA4" s="131" t="s">
        <v>24</v>
      </c>
    </row>
    <row r="5" spans="1:53">
      <c r="A5" s="27">
        <v>2002</v>
      </c>
      <c r="B5" s="83">
        <f t="shared" ref="B5:B15" si="0">I5/1000</f>
        <v>112.258</v>
      </c>
      <c r="C5" s="83"/>
      <c r="D5" s="83"/>
      <c r="E5" s="83"/>
      <c r="F5" s="96"/>
      <c r="I5" s="17">
        <v>112258</v>
      </c>
      <c r="J5" s="78">
        <v>112258</v>
      </c>
      <c r="K5" s="27">
        <v>2003</v>
      </c>
      <c r="L5" s="85">
        <f t="shared" ref="L5:L14" si="1">S5/1000</f>
        <v>0.82899999999999996</v>
      </c>
      <c r="M5" s="85"/>
      <c r="N5" s="85"/>
      <c r="O5" s="85"/>
      <c r="P5" s="93"/>
      <c r="S5" s="17">
        <v>829</v>
      </c>
      <c r="T5" s="79">
        <v>829</v>
      </c>
      <c r="U5" s="27">
        <v>2003</v>
      </c>
      <c r="V5" s="85">
        <f t="shared" ref="V5:V14" si="2">AC5/1000</f>
        <v>-9.5000000000000001E-2</v>
      </c>
      <c r="W5" s="85"/>
      <c r="X5" s="85"/>
      <c r="Y5" s="85"/>
      <c r="Z5" s="93"/>
      <c r="AC5" s="18">
        <v>-95</v>
      </c>
      <c r="AD5" s="79">
        <v>-95</v>
      </c>
      <c r="AE5" s="27">
        <v>2006</v>
      </c>
      <c r="AF5" s="85">
        <f t="shared" ref="AF5:AH10" si="3">AF14/1000</f>
        <v>50.061</v>
      </c>
      <c r="AK5" s="131">
        <v>2006</v>
      </c>
      <c r="AL5" s="108">
        <v>2.2927828049779269</v>
      </c>
      <c r="AM5" s="108"/>
      <c r="AN5" s="108"/>
      <c r="AQ5" s="131" t="s">
        <v>14</v>
      </c>
      <c r="AW5" s="27">
        <v>2011</v>
      </c>
      <c r="AX5" s="93">
        <f>AX12/1000</f>
        <v>63.801098042824236</v>
      </c>
      <c r="AY5" s="93">
        <f>AZ5</f>
        <v>63.376242436403267</v>
      </c>
      <c r="AZ5" s="93">
        <v>63.376242436403267</v>
      </c>
      <c r="BA5" s="93">
        <v>63.376242436403267</v>
      </c>
    </row>
    <row r="6" spans="1:53">
      <c r="A6" s="27">
        <v>2003</v>
      </c>
      <c r="B6" s="83">
        <f t="shared" si="0"/>
        <v>112.992</v>
      </c>
      <c r="C6" s="83"/>
      <c r="D6" s="83"/>
      <c r="E6" s="83"/>
      <c r="F6" s="96"/>
      <c r="I6" s="17">
        <v>112992</v>
      </c>
      <c r="J6" s="78">
        <v>112992</v>
      </c>
      <c r="K6" s="27">
        <v>2004</v>
      </c>
      <c r="L6" s="85">
        <f t="shared" si="1"/>
        <v>0.59399999999999997</v>
      </c>
      <c r="M6" s="85"/>
      <c r="N6" s="85"/>
      <c r="O6" s="85"/>
      <c r="P6" s="93"/>
      <c r="S6" s="17">
        <v>594</v>
      </c>
      <c r="T6" s="79">
        <v>594</v>
      </c>
      <c r="U6" s="27">
        <v>2004</v>
      </c>
      <c r="V6" s="85">
        <f t="shared" si="2"/>
        <v>-0.10299999999999999</v>
      </c>
      <c r="W6" s="85"/>
      <c r="X6" s="85"/>
      <c r="Y6" s="85"/>
      <c r="Z6" s="93"/>
      <c r="AC6" s="18">
        <v>-103</v>
      </c>
      <c r="AD6" s="79">
        <v>-103</v>
      </c>
      <c r="AE6" s="27">
        <v>2011</v>
      </c>
      <c r="AF6" s="85">
        <f t="shared" si="3"/>
        <v>53.344000000000001</v>
      </c>
      <c r="AG6" s="85">
        <f t="shared" si="3"/>
        <v>52.064999999999998</v>
      </c>
      <c r="AH6" s="93">
        <f t="shared" si="3"/>
        <v>52.060690974453912</v>
      </c>
      <c r="AI6" s="93">
        <f t="shared" ref="AI6" si="4">AI15/1000</f>
        <v>52.060690974453912</v>
      </c>
      <c r="AK6" s="131">
        <v>2011</v>
      </c>
      <c r="AL6" s="108">
        <v>2.2576297240551888</v>
      </c>
      <c r="AM6" s="108">
        <v>2.2888120618457699</v>
      </c>
      <c r="AN6" s="108">
        <v>2.2890254786235342</v>
      </c>
      <c r="AO6" s="108">
        <v>2.2890254786235342</v>
      </c>
      <c r="AQ6" s="131">
        <v>2001</v>
      </c>
      <c r="AR6" s="93">
        <f>B4</f>
        <v>111.551</v>
      </c>
      <c r="AW6" s="27">
        <v>2016</v>
      </c>
      <c r="AX6" s="93">
        <f t="shared" ref="AX6:AY9" si="5">AX13/1000</f>
        <v>64.924626986977287</v>
      </c>
      <c r="AY6" s="93">
        <f t="shared" si="5"/>
        <v>64.757043288219123</v>
      </c>
      <c r="AZ6" s="93">
        <v>62.153613087190948</v>
      </c>
      <c r="BA6" s="93">
        <v>63.16923391330841</v>
      </c>
    </row>
    <row r="7" spans="1:53">
      <c r="A7" s="27">
        <v>2004</v>
      </c>
      <c r="B7" s="83">
        <f t="shared" si="0"/>
        <v>113.483</v>
      </c>
      <c r="C7" s="83"/>
      <c r="D7" s="83"/>
      <c r="E7" s="83"/>
      <c r="F7" s="96"/>
      <c r="I7" s="17">
        <v>113483</v>
      </c>
      <c r="J7" s="78">
        <v>113483</v>
      </c>
      <c r="K7" s="27">
        <v>2005</v>
      </c>
      <c r="L7" s="85">
        <f t="shared" si="1"/>
        <v>1.482</v>
      </c>
      <c r="M7" s="85"/>
      <c r="N7" s="85"/>
      <c r="O7" s="85"/>
      <c r="P7" s="93"/>
      <c r="S7" s="17">
        <v>1482</v>
      </c>
      <c r="T7" s="79">
        <v>1482</v>
      </c>
      <c r="U7" s="27">
        <v>2005</v>
      </c>
      <c r="V7" s="85">
        <f t="shared" si="2"/>
        <v>-0.14199999999999999</v>
      </c>
      <c r="W7" s="85"/>
      <c r="X7" s="85"/>
      <c r="Y7" s="85"/>
      <c r="Z7" s="93"/>
      <c r="AC7" s="18">
        <v>-142</v>
      </c>
      <c r="AD7" s="79">
        <v>-142</v>
      </c>
      <c r="AE7" s="27">
        <v>2016</v>
      </c>
      <c r="AF7" s="85">
        <f t="shared" si="3"/>
        <v>56.954000000000001</v>
      </c>
      <c r="AG7" s="85">
        <f t="shared" si="3"/>
        <v>55.183</v>
      </c>
      <c r="AH7" s="93">
        <f t="shared" si="3"/>
        <v>53.639592967616224</v>
      </c>
      <c r="AI7" s="93">
        <f t="shared" ref="AI7" si="6">AI16/1000</f>
        <v>53.793570978885974</v>
      </c>
      <c r="AK7" s="131">
        <v>2016</v>
      </c>
      <c r="AL7" s="108">
        <v>2.2128911051023632</v>
      </c>
      <c r="AM7" s="108">
        <v>2.2594277223057824</v>
      </c>
      <c r="AN7" s="108">
        <v>2.2401815042066842</v>
      </c>
      <c r="AO7" s="108">
        <v>2.2592965098274949</v>
      </c>
      <c r="AQ7" s="131">
        <v>2006</v>
      </c>
      <c r="AR7" s="93"/>
      <c r="AU7" s="98"/>
      <c r="AW7" s="27">
        <v>2021</v>
      </c>
      <c r="AX7" s="93">
        <f t="shared" si="5"/>
        <v>66.672061105982323</v>
      </c>
      <c r="AY7" s="93">
        <f t="shared" si="5"/>
        <v>65.688218324011828</v>
      </c>
      <c r="AZ7" s="93">
        <v>60.834037632904455</v>
      </c>
      <c r="BA7" s="93">
        <v>63.336598249103972</v>
      </c>
    </row>
    <row r="8" spans="1:53">
      <c r="A8" s="27">
        <v>2005</v>
      </c>
      <c r="B8" s="83">
        <f t="shared" si="0"/>
        <v>114.82299999999999</v>
      </c>
      <c r="C8" s="83"/>
      <c r="D8" s="83"/>
      <c r="E8" s="83"/>
      <c r="F8" s="96"/>
      <c r="I8" s="17">
        <v>114823</v>
      </c>
      <c r="J8" s="78">
        <v>114823</v>
      </c>
      <c r="K8" s="27">
        <v>2006</v>
      </c>
      <c r="L8" s="85">
        <f t="shared" si="1"/>
        <v>1.986</v>
      </c>
      <c r="M8" s="85"/>
      <c r="N8" s="85"/>
      <c r="O8" s="85"/>
      <c r="P8" s="93"/>
      <c r="S8" s="17">
        <v>1986</v>
      </c>
      <c r="T8" s="79">
        <v>1986</v>
      </c>
      <c r="U8" s="27">
        <v>2006</v>
      </c>
      <c r="V8" s="85">
        <f t="shared" si="2"/>
        <v>-0.10100000000000001</v>
      </c>
      <c r="W8" s="85"/>
      <c r="X8" s="85"/>
      <c r="Y8" s="85"/>
      <c r="Z8" s="93"/>
      <c r="AC8" s="18">
        <v>-101</v>
      </c>
      <c r="AD8" s="79">
        <v>-101</v>
      </c>
      <c r="AE8" s="27">
        <v>2021</v>
      </c>
      <c r="AF8" s="85">
        <f t="shared" si="3"/>
        <v>60.619</v>
      </c>
      <c r="AG8" s="85">
        <f t="shared" si="3"/>
        <v>58.234000000000002</v>
      </c>
      <c r="AH8" s="93">
        <f t="shared" si="3"/>
        <v>55.268566153636058</v>
      </c>
      <c r="AI8" s="93">
        <f t="shared" ref="AI8" si="7">AI17/1000</f>
        <v>55.782035916335893</v>
      </c>
      <c r="AK8" s="131">
        <v>2021</v>
      </c>
      <c r="AL8" s="108">
        <v>2.1725861528563652</v>
      </c>
      <c r="AM8" s="108">
        <v>2.2387952055500224</v>
      </c>
      <c r="AN8" s="108">
        <v>2.1975486267161646</v>
      </c>
      <c r="AO8" s="108">
        <v>2.239211125224446</v>
      </c>
      <c r="AQ8" s="131">
        <v>2011</v>
      </c>
      <c r="AR8" s="93">
        <f>C14</f>
        <v>121.9</v>
      </c>
      <c r="AS8" s="93">
        <f>D14</f>
        <v>120.824</v>
      </c>
      <c r="AT8" s="93">
        <f>AS8</f>
        <v>120.824</v>
      </c>
      <c r="AU8" s="93">
        <f>AT8</f>
        <v>120.824</v>
      </c>
      <c r="AW8" s="27">
        <v>2026</v>
      </c>
      <c r="AX8" s="93">
        <f t="shared" si="5"/>
        <v>67.677440720738005</v>
      </c>
      <c r="AZ8" s="93">
        <v>59.194719010818417</v>
      </c>
      <c r="BA8" s="93">
        <v>63.349880241040033</v>
      </c>
    </row>
    <row r="9" spans="1:53">
      <c r="A9" s="27">
        <v>2006</v>
      </c>
      <c r="B9" s="83">
        <f t="shared" si="0"/>
        <v>116.708</v>
      </c>
      <c r="C9" s="83"/>
      <c r="D9" s="83"/>
      <c r="E9" s="83"/>
      <c r="F9" s="96"/>
      <c r="I9" s="17">
        <v>116708</v>
      </c>
      <c r="J9" s="78">
        <v>116708</v>
      </c>
      <c r="K9" s="27">
        <v>2007</v>
      </c>
      <c r="L9" s="85">
        <f t="shared" si="1"/>
        <v>1.8440000000000001</v>
      </c>
      <c r="M9" s="85"/>
      <c r="N9" s="85"/>
      <c r="O9" s="85"/>
      <c r="P9" s="93"/>
      <c r="S9" s="17">
        <v>1844</v>
      </c>
      <c r="T9" s="79">
        <v>1844</v>
      </c>
      <c r="U9" s="27">
        <v>2007</v>
      </c>
      <c r="V9" s="85">
        <f t="shared" si="2"/>
        <v>-7.3999999999999996E-2</v>
      </c>
      <c r="W9" s="85"/>
      <c r="X9" s="85"/>
      <c r="Y9" s="85"/>
      <c r="Z9" s="93"/>
      <c r="AC9" s="18">
        <v>-74</v>
      </c>
      <c r="AD9" s="79">
        <v>-74</v>
      </c>
      <c r="AE9" s="27">
        <v>2026</v>
      </c>
      <c r="AF9" s="85">
        <f t="shared" si="3"/>
        <v>64.108999999999995</v>
      </c>
      <c r="AH9" s="93">
        <f t="shared" si="3"/>
        <v>57.109404741634165</v>
      </c>
      <c r="AI9" s="93">
        <f t="shared" ref="AI9" si="8">AI18/1000</f>
        <v>58.124156119406244</v>
      </c>
      <c r="AK9" s="131">
        <v>2026</v>
      </c>
      <c r="AL9" s="108">
        <v>2.1372506200377481</v>
      </c>
      <c r="AM9" s="108"/>
      <c r="AN9" s="108">
        <v>2.1449158649402733</v>
      </c>
      <c r="AO9" s="108">
        <v>2.2071434909588548</v>
      </c>
      <c r="AQ9" s="131">
        <v>2016</v>
      </c>
      <c r="AR9" s="93">
        <f>C19</f>
        <v>127.7</v>
      </c>
      <c r="AS9" s="93">
        <f>D19</f>
        <v>126.46097024305945</v>
      </c>
      <c r="AT9" s="93">
        <f>F19</f>
        <v>121.97890279550171</v>
      </c>
      <c r="AU9" s="93">
        <f>G19</f>
        <v>123.30827969134053</v>
      </c>
      <c r="AW9" s="27">
        <v>2031</v>
      </c>
      <c r="AX9" s="93">
        <f t="shared" si="5"/>
        <v>68.347608516716321</v>
      </c>
      <c r="AZ9" s="93">
        <v>56.971079771649734</v>
      </c>
      <c r="BA9" s="93">
        <v>62.943248197346605</v>
      </c>
    </row>
    <row r="10" spans="1:53">
      <c r="A10" s="27">
        <v>2007</v>
      </c>
      <c r="B10" s="83">
        <f t="shared" si="0"/>
        <v>118.47799999999999</v>
      </c>
      <c r="C10" s="83"/>
      <c r="D10" s="83"/>
      <c r="E10" s="83"/>
      <c r="F10" s="96"/>
      <c r="I10" s="17">
        <v>118478</v>
      </c>
      <c r="J10" s="78">
        <v>118478</v>
      </c>
      <c r="K10" s="27">
        <v>2008</v>
      </c>
      <c r="L10" s="85">
        <f t="shared" si="1"/>
        <v>1.171</v>
      </c>
      <c r="M10" s="85"/>
      <c r="N10" s="85"/>
      <c r="O10" s="85"/>
      <c r="P10" s="93"/>
      <c r="S10" s="17">
        <v>1171</v>
      </c>
      <c r="T10" s="79">
        <v>1171</v>
      </c>
      <c r="U10" s="27">
        <v>2008</v>
      </c>
      <c r="V10" s="85">
        <f t="shared" si="2"/>
        <v>1.7000000000000001E-2</v>
      </c>
      <c r="W10" s="85"/>
      <c r="X10" s="85"/>
      <c r="Y10" s="85"/>
      <c r="Z10" s="93"/>
      <c r="AC10" s="18">
        <v>17</v>
      </c>
      <c r="AD10" s="79">
        <v>17</v>
      </c>
      <c r="AE10" s="27">
        <v>2031</v>
      </c>
      <c r="AF10" s="85">
        <f t="shared" si="3"/>
        <v>67.215999999999994</v>
      </c>
      <c r="AH10" s="93">
        <f t="shared" si="3"/>
        <v>58.744645243599429</v>
      </c>
      <c r="AI10" s="93">
        <f t="shared" ref="AI10" si="9">AI19/1000</f>
        <v>60.375325191581226</v>
      </c>
      <c r="AK10" s="131">
        <v>2031</v>
      </c>
      <c r="AL10" s="108">
        <v>2.1052874315639132</v>
      </c>
      <c r="AM10" s="108"/>
      <c r="AN10" s="108">
        <v>2.0959175767710518</v>
      </c>
      <c r="AO10" s="108">
        <v>2.1771852560229448</v>
      </c>
      <c r="AQ10" s="131">
        <v>2021</v>
      </c>
      <c r="AR10" s="93">
        <f>C24</f>
        <v>133.5</v>
      </c>
      <c r="AS10" s="93">
        <f>D24</f>
        <v>132.32952346697377</v>
      </c>
      <c r="AT10" s="93">
        <f>F24</f>
        <v>123.48909206948453</v>
      </c>
      <c r="AU10" s="93">
        <f>G24</f>
        <v>126.84943552955748</v>
      </c>
    </row>
    <row r="11" spans="1:53">
      <c r="A11" s="27">
        <v>2008</v>
      </c>
      <c r="B11" s="83">
        <f t="shared" si="0"/>
        <v>119.666</v>
      </c>
      <c r="C11" s="83">
        <v>118.7</v>
      </c>
      <c r="D11" s="83"/>
      <c r="E11" s="83"/>
      <c r="F11" s="96"/>
      <c r="I11" s="17">
        <v>119666</v>
      </c>
      <c r="J11" s="78">
        <v>119666</v>
      </c>
      <c r="K11" s="27">
        <v>2009</v>
      </c>
      <c r="L11" s="85">
        <f t="shared" si="1"/>
        <v>0.19400000000000001</v>
      </c>
      <c r="M11" s="85">
        <v>1.1000000000000001</v>
      </c>
      <c r="N11" s="85"/>
      <c r="O11" s="85"/>
      <c r="P11" s="93"/>
      <c r="S11" s="17">
        <v>194</v>
      </c>
      <c r="T11" s="79">
        <v>194</v>
      </c>
      <c r="U11" s="27">
        <v>2009</v>
      </c>
      <c r="V11" s="85">
        <f t="shared" si="2"/>
        <v>-3.4000000000000002E-2</v>
      </c>
      <c r="W11" s="85">
        <v>-0.1</v>
      </c>
      <c r="X11" s="85"/>
      <c r="Y11" s="85"/>
      <c r="Z11" s="93"/>
      <c r="AC11" s="18">
        <v>-34</v>
      </c>
      <c r="AD11" s="79">
        <v>-34</v>
      </c>
      <c r="AI11" s="92"/>
      <c r="AQ11" s="131">
        <v>2026</v>
      </c>
      <c r="AR11" s="93">
        <f>C29</f>
        <v>139</v>
      </c>
      <c r="AS11" s="93"/>
      <c r="AT11" s="93">
        <f>F29</f>
        <v>124.8528245135516</v>
      </c>
      <c r="AU11" s="93">
        <f>G29</f>
        <v>130.49825579300207</v>
      </c>
    </row>
    <row r="12" spans="1:53">
      <c r="A12" s="27">
        <v>2009</v>
      </c>
      <c r="B12" s="83">
        <f t="shared" si="0"/>
        <v>119.82599999999999</v>
      </c>
      <c r="C12" s="83">
        <v>119.7</v>
      </c>
      <c r="D12" s="83"/>
      <c r="E12" s="83"/>
      <c r="F12" s="96"/>
      <c r="I12" s="17">
        <v>119826</v>
      </c>
      <c r="J12" s="78">
        <v>119826</v>
      </c>
      <c r="K12" s="27">
        <v>2010</v>
      </c>
      <c r="L12" s="85">
        <f t="shared" si="1"/>
        <v>0.41199999999999998</v>
      </c>
      <c r="M12" s="85">
        <v>1.2</v>
      </c>
      <c r="N12" s="85"/>
      <c r="O12" s="85"/>
      <c r="P12" s="93"/>
      <c r="S12" s="17">
        <v>412</v>
      </c>
      <c r="T12" s="79">
        <v>412</v>
      </c>
      <c r="U12" s="27">
        <v>2010</v>
      </c>
      <c r="V12" s="85">
        <f t="shared" si="2"/>
        <v>-4.7E-2</v>
      </c>
      <c r="W12" s="85">
        <v>-0.1</v>
      </c>
      <c r="X12" s="85"/>
      <c r="Y12" s="85"/>
      <c r="Z12" s="93"/>
      <c r="AC12" s="18">
        <v>-47</v>
      </c>
      <c r="AD12" s="79">
        <v>-47</v>
      </c>
      <c r="AI12" s="92"/>
      <c r="AQ12" s="131">
        <v>2031</v>
      </c>
      <c r="AR12" s="93">
        <f>C34</f>
        <v>143.80000000000001</v>
      </c>
      <c r="AS12" s="93"/>
      <c r="AT12" s="93">
        <f>F34</f>
        <v>125.94056898176403</v>
      </c>
      <c r="AU12" s="93">
        <f>G34</f>
        <v>134.04769760946593</v>
      </c>
      <c r="AX12" s="102">
        <v>63801.098042824233</v>
      </c>
      <c r="AY12" s="102">
        <v>63509.863405807977</v>
      </c>
    </row>
    <row r="13" spans="1:53">
      <c r="A13" s="27">
        <v>2010</v>
      </c>
      <c r="B13" s="83">
        <f t="shared" si="0"/>
        <v>120.191</v>
      </c>
      <c r="C13" s="83">
        <v>120.8</v>
      </c>
      <c r="D13" s="83"/>
      <c r="E13" s="83"/>
      <c r="F13" s="96"/>
      <c r="I13" s="17">
        <v>120191</v>
      </c>
      <c r="J13" s="78">
        <v>120191</v>
      </c>
      <c r="K13" s="27">
        <v>2011</v>
      </c>
      <c r="L13" s="85">
        <f t="shared" si="1"/>
        <v>0.68500000000000005</v>
      </c>
      <c r="M13" s="85">
        <v>1.2</v>
      </c>
      <c r="N13" s="85"/>
      <c r="O13" s="85"/>
      <c r="P13" s="96"/>
      <c r="S13" s="18">
        <v>685</v>
      </c>
      <c r="T13" s="79">
        <v>685</v>
      </c>
      <c r="U13" s="27">
        <v>2011</v>
      </c>
      <c r="V13" s="85">
        <f t="shared" si="2"/>
        <v>-5.1999999999999998E-2</v>
      </c>
      <c r="W13" s="85">
        <v>-0.1</v>
      </c>
      <c r="X13" s="85"/>
      <c r="Y13" s="85"/>
      <c r="Z13" s="93"/>
      <c r="AC13" s="17">
        <v>-52</v>
      </c>
      <c r="AD13" s="79">
        <v>-52</v>
      </c>
      <c r="AF13" s="79">
        <v>47272</v>
      </c>
      <c r="AG13" s="79"/>
      <c r="AH13" s="102"/>
      <c r="AI13" s="102"/>
      <c r="AU13" s="92"/>
      <c r="AX13" s="102">
        <v>64924.626986977288</v>
      </c>
      <c r="AY13" s="102">
        <v>64757.043288219123</v>
      </c>
    </row>
    <row r="14" spans="1:53">
      <c r="A14" s="27">
        <v>2011</v>
      </c>
      <c r="B14" s="83">
        <f t="shared" si="0"/>
        <v>120.824</v>
      </c>
      <c r="C14" s="83">
        <v>121.9</v>
      </c>
      <c r="D14" s="83">
        <v>120.824</v>
      </c>
      <c r="E14" s="83"/>
      <c r="F14" s="96"/>
      <c r="I14" s="138">
        <v>120824</v>
      </c>
      <c r="J14" s="78">
        <v>120824</v>
      </c>
      <c r="K14" s="27">
        <v>2012</v>
      </c>
      <c r="L14" s="85">
        <f t="shared" si="1"/>
        <v>-0.22</v>
      </c>
      <c r="M14" s="85">
        <v>1.3</v>
      </c>
      <c r="N14" s="85">
        <v>1.1138684891232942</v>
      </c>
      <c r="O14" s="85"/>
      <c r="P14" s="96"/>
      <c r="S14" s="138">
        <v>-220</v>
      </c>
      <c r="T14" s="79">
        <v>-220</v>
      </c>
      <c r="U14" s="27">
        <v>2012</v>
      </c>
      <c r="V14" s="85">
        <f t="shared" si="2"/>
        <v>-2.5999999999999999E-2</v>
      </c>
      <c r="W14" s="85">
        <v>-0.1</v>
      </c>
      <c r="X14" s="85">
        <v>-5.9715491603631106E-2</v>
      </c>
      <c r="Y14" s="85"/>
      <c r="Z14" s="93"/>
      <c r="AC14" s="138">
        <v>-26</v>
      </c>
      <c r="AD14" s="79">
        <v>-26</v>
      </c>
      <c r="AF14" s="79">
        <v>50061</v>
      </c>
      <c r="AG14" s="79"/>
      <c r="AH14" s="102"/>
      <c r="AI14" s="102"/>
      <c r="AQ14" s="131" t="s">
        <v>16</v>
      </c>
      <c r="AU14" s="92"/>
      <c r="AX14" s="102">
        <v>66672.061105982328</v>
      </c>
      <c r="AY14" s="102">
        <v>65688.218324011832</v>
      </c>
    </row>
    <row r="15" spans="1:53">
      <c r="A15" s="27">
        <v>2012</v>
      </c>
      <c r="B15" s="83">
        <f t="shared" si="0"/>
        <v>120.578</v>
      </c>
      <c r="C15" s="83">
        <v>123.1</v>
      </c>
      <c r="D15" s="83">
        <v>121.87978506754963</v>
      </c>
      <c r="E15" s="83">
        <v>120.6</v>
      </c>
      <c r="F15" s="96">
        <f t="shared" ref="F15:G34" si="10">I15/1000</f>
        <v>120.578</v>
      </c>
      <c r="G15" s="96">
        <f t="shared" si="10"/>
        <v>120.578</v>
      </c>
      <c r="I15" s="138">
        <v>120578</v>
      </c>
      <c r="J15" s="78">
        <v>120578</v>
      </c>
      <c r="K15" s="27">
        <v>2013</v>
      </c>
      <c r="L15" s="85"/>
      <c r="M15" s="85">
        <v>1.3</v>
      </c>
      <c r="N15" s="85">
        <v>1.183488116867718</v>
      </c>
      <c r="O15" s="85">
        <v>0.6</v>
      </c>
      <c r="P15" s="96">
        <f t="shared" ref="P15:Q33" si="11">S15/1000</f>
        <v>0.49021827695575099</v>
      </c>
      <c r="Q15" s="96">
        <f t="shared" si="11"/>
        <v>0.79427458577877563</v>
      </c>
      <c r="S15" s="79">
        <v>490.21827695575098</v>
      </c>
      <c r="T15" s="79">
        <v>794.27458577877564</v>
      </c>
      <c r="U15" s="27">
        <v>2013</v>
      </c>
      <c r="V15" s="85"/>
      <c r="W15" s="85">
        <v>-0.1</v>
      </c>
      <c r="X15" s="85">
        <v>-4.1394625016678448E-2</v>
      </c>
      <c r="Y15" s="85">
        <v>-0.2</v>
      </c>
      <c r="Z15" s="93">
        <f t="shared" ref="Z15:AA33" si="12">AC15/1000</f>
        <v>-8.14924556352596E-2</v>
      </c>
      <c r="AA15" s="93">
        <f t="shared" si="12"/>
        <v>-7.6296215215255647E-2</v>
      </c>
      <c r="AC15" s="79">
        <v>-81.492455635259603</v>
      </c>
      <c r="AD15" s="79">
        <v>-76.296215215255643</v>
      </c>
      <c r="AF15" s="79">
        <v>53344</v>
      </c>
      <c r="AG15" s="79">
        <v>52065</v>
      </c>
      <c r="AH15" s="102">
        <v>52060.690974453915</v>
      </c>
      <c r="AI15" s="102">
        <v>52060.690974453915</v>
      </c>
      <c r="AQ15" s="131">
        <v>2001</v>
      </c>
      <c r="AR15" s="93">
        <f t="shared" ref="AR15:AR21" si="13">AF4</f>
        <v>47.271999999999998</v>
      </c>
      <c r="AU15" s="92"/>
      <c r="AX15" s="102">
        <v>67677.440720737999</v>
      </c>
    </row>
    <row r="16" spans="1:53">
      <c r="A16" s="27">
        <v>2013</v>
      </c>
      <c r="B16" s="83"/>
      <c r="C16" s="83">
        <v>124.3</v>
      </c>
      <c r="D16" s="83">
        <v>123.0243245132441</v>
      </c>
      <c r="E16" s="83">
        <v>121</v>
      </c>
      <c r="F16" s="96">
        <f t="shared" si="10"/>
        <v>120.98672582132049</v>
      </c>
      <c r="G16" s="96">
        <f t="shared" si="10"/>
        <v>121.29597837056352</v>
      </c>
      <c r="I16" s="79">
        <v>120986.72582132049</v>
      </c>
      <c r="J16" s="78">
        <v>121295.97837056352</v>
      </c>
      <c r="K16" s="27">
        <v>2014</v>
      </c>
      <c r="L16" s="85"/>
      <c r="M16" s="85">
        <v>1.3</v>
      </c>
      <c r="N16" s="85">
        <v>1.1896156560717792</v>
      </c>
      <c r="O16" s="85">
        <v>0.6</v>
      </c>
      <c r="P16" s="96">
        <f t="shared" si="11"/>
        <v>0.43731918548588011</v>
      </c>
      <c r="Q16" s="96">
        <f t="shared" si="11"/>
        <v>0.7469733442108536</v>
      </c>
      <c r="S16" s="79">
        <v>437.3191854858801</v>
      </c>
      <c r="T16" s="79">
        <v>746.97334421085361</v>
      </c>
      <c r="U16" s="27">
        <v>2014</v>
      </c>
      <c r="V16" s="85"/>
      <c r="W16" s="85">
        <v>-0.1</v>
      </c>
      <c r="X16" s="85">
        <v>-5.1689154427704179E-2</v>
      </c>
      <c r="Y16" s="85">
        <v>-0.1</v>
      </c>
      <c r="Z16" s="93">
        <f t="shared" si="12"/>
        <v>-8.2595492327402556E-2</v>
      </c>
      <c r="AA16" s="93">
        <f t="shared" si="12"/>
        <v>-6.967207580619833E-2</v>
      </c>
      <c r="AC16" s="79">
        <v>-82.595492327402553</v>
      </c>
      <c r="AD16" s="79">
        <v>-69.672075806198336</v>
      </c>
      <c r="AF16" s="79">
        <v>56954</v>
      </c>
      <c r="AG16" s="79">
        <v>55183</v>
      </c>
      <c r="AH16" s="102">
        <v>53639.592967616227</v>
      </c>
      <c r="AI16" s="102">
        <v>53793.570978885975</v>
      </c>
      <c r="AQ16" s="131">
        <v>2006</v>
      </c>
      <c r="AR16" s="93">
        <f t="shared" si="13"/>
        <v>50.061</v>
      </c>
      <c r="AU16" s="92"/>
      <c r="AX16" s="102">
        <v>68347.608516716326</v>
      </c>
    </row>
    <row r="17" spans="1:47">
      <c r="A17" s="27">
        <v>2014</v>
      </c>
      <c r="B17" s="83"/>
      <c r="C17" s="83">
        <v>125.4</v>
      </c>
      <c r="D17" s="83">
        <v>124.16545644886534</v>
      </c>
      <c r="E17" s="83">
        <v>121.5</v>
      </c>
      <c r="F17" s="96">
        <f t="shared" si="10"/>
        <v>121.34144951447897</v>
      </c>
      <c r="G17" s="96">
        <f t="shared" si="10"/>
        <v>121.97327963896818</v>
      </c>
      <c r="I17" s="79">
        <v>121341.44951447897</v>
      </c>
      <c r="J17" s="78">
        <v>121973.27963896818</v>
      </c>
      <c r="K17" s="27">
        <v>2015</v>
      </c>
      <c r="L17" s="85"/>
      <c r="M17" s="85">
        <v>1.3</v>
      </c>
      <c r="N17" s="85">
        <v>1.2248696759401516</v>
      </c>
      <c r="O17" s="85">
        <v>0.7</v>
      </c>
      <c r="P17" s="96">
        <f t="shared" si="11"/>
        <v>0.4293819895588033</v>
      </c>
      <c r="Q17" s="96">
        <f t="shared" si="11"/>
        <v>0.74670069792728444</v>
      </c>
      <c r="S17" s="79">
        <v>429.3819895588033</v>
      </c>
      <c r="T17" s="79">
        <v>746.70069792728441</v>
      </c>
      <c r="U17" s="27">
        <v>2015</v>
      </c>
      <c r="V17" s="85"/>
      <c r="W17" s="85">
        <v>-0.2</v>
      </c>
      <c r="X17" s="85">
        <v>-7.6183766270912945E-2</v>
      </c>
      <c r="Y17" s="85">
        <v>-0.1</v>
      </c>
      <c r="Z17" s="93">
        <f t="shared" si="12"/>
        <v>-9.8813127290742389E-2</v>
      </c>
      <c r="AA17" s="93">
        <f t="shared" si="12"/>
        <v>-7.8067063133755943E-2</v>
      </c>
      <c r="AC17" s="79">
        <v>-98.813127290742386</v>
      </c>
      <c r="AD17" s="79">
        <v>-78.067063133755937</v>
      </c>
      <c r="AF17" s="79">
        <v>60619</v>
      </c>
      <c r="AG17" s="79">
        <v>58234</v>
      </c>
      <c r="AH17" s="102">
        <v>55268.566153636057</v>
      </c>
      <c r="AI17" s="102">
        <v>55782.035916335895</v>
      </c>
      <c r="AQ17" s="131">
        <v>2011</v>
      </c>
      <c r="AR17" s="93">
        <f t="shared" si="13"/>
        <v>53.344000000000001</v>
      </c>
      <c r="AS17" s="93">
        <f t="shared" ref="AS17:AU19" si="14">AG6</f>
        <v>52.064999999999998</v>
      </c>
      <c r="AT17" s="93">
        <f t="shared" si="14"/>
        <v>52.060690974453912</v>
      </c>
      <c r="AU17" s="93">
        <f t="shared" si="14"/>
        <v>52.060690974453912</v>
      </c>
    </row>
    <row r="18" spans="1:47">
      <c r="A18" s="27">
        <v>2015</v>
      </c>
      <c r="B18" s="83"/>
      <c r="C18" s="83">
        <v>126.5</v>
      </c>
      <c r="D18" s="83">
        <v>125.31740083426574</v>
      </c>
      <c r="E18" s="83">
        <v>122.1</v>
      </c>
      <c r="F18" s="96">
        <f t="shared" si="10"/>
        <v>121.67201837674703</v>
      </c>
      <c r="G18" s="96">
        <f t="shared" si="10"/>
        <v>122.6419132737617</v>
      </c>
      <c r="I18" s="79">
        <v>121672.01837674703</v>
      </c>
      <c r="J18" s="78">
        <v>122641.9132737617</v>
      </c>
      <c r="K18" s="27">
        <v>2016</v>
      </c>
      <c r="L18" s="85"/>
      <c r="M18" s="85">
        <v>1.3</v>
      </c>
      <c r="N18" s="85">
        <v>1.2326752424751461</v>
      </c>
      <c r="O18" s="85">
        <v>0.7</v>
      </c>
      <c r="P18" s="96">
        <f t="shared" si="11"/>
        <v>0.42218024957941724</v>
      </c>
      <c r="Q18" s="96">
        <f t="shared" si="11"/>
        <v>0.75310366721874766</v>
      </c>
      <c r="S18" s="79">
        <v>422.18024957941725</v>
      </c>
      <c r="T18" s="79">
        <v>753.10366721874766</v>
      </c>
      <c r="U18" s="27">
        <v>2016</v>
      </c>
      <c r="V18" s="85"/>
      <c r="W18" s="85">
        <v>-0.2</v>
      </c>
      <c r="X18" s="85">
        <v>-9.2338575898421371E-2</v>
      </c>
      <c r="Y18" s="85">
        <v>-0.1</v>
      </c>
      <c r="Z18" s="93">
        <f t="shared" si="12"/>
        <v>-0.11529583082473892</v>
      </c>
      <c r="AA18" s="93">
        <f t="shared" si="12"/>
        <v>-8.6737249639918676E-2</v>
      </c>
      <c r="AC18" s="79">
        <v>-115.29583082473891</v>
      </c>
      <c r="AD18" s="79">
        <v>-86.737249639918673</v>
      </c>
      <c r="AF18" s="78">
        <v>64109</v>
      </c>
      <c r="AG18" s="79"/>
      <c r="AH18" s="102">
        <v>57109.404741634164</v>
      </c>
      <c r="AI18" s="102">
        <v>58124.156119406245</v>
      </c>
      <c r="AQ18" s="131">
        <v>2016</v>
      </c>
      <c r="AR18" s="93">
        <f t="shared" si="13"/>
        <v>56.954000000000001</v>
      </c>
      <c r="AS18" s="93">
        <f t="shared" si="14"/>
        <v>55.183</v>
      </c>
      <c r="AT18" s="93">
        <f t="shared" si="14"/>
        <v>53.639592967616224</v>
      </c>
      <c r="AU18" s="93">
        <f t="shared" si="14"/>
        <v>53.793570978885974</v>
      </c>
    </row>
    <row r="19" spans="1:47">
      <c r="A19" s="27">
        <v>2016</v>
      </c>
      <c r="B19" s="83"/>
      <c r="C19" s="83">
        <v>127.7</v>
      </c>
      <c r="D19" s="83">
        <v>126.46097024305945</v>
      </c>
      <c r="E19" s="83">
        <v>122.7</v>
      </c>
      <c r="F19" s="96">
        <f t="shared" si="10"/>
        <v>121.97890279550171</v>
      </c>
      <c r="G19" s="96">
        <f t="shared" si="10"/>
        <v>123.30827969134053</v>
      </c>
      <c r="I19" s="79">
        <v>121978.90279550171</v>
      </c>
      <c r="J19" s="78">
        <v>123308.27969134053</v>
      </c>
      <c r="K19" s="27">
        <v>2017</v>
      </c>
      <c r="L19" s="85"/>
      <c r="M19" s="85">
        <v>1.3</v>
      </c>
      <c r="N19" s="85">
        <v>1.2627339548293341</v>
      </c>
      <c r="O19" s="85">
        <v>0.8</v>
      </c>
      <c r="P19" s="96">
        <f t="shared" si="11"/>
        <v>0.43051003548536798</v>
      </c>
      <c r="Q19" s="96">
        <f t="shared" si="11"/>
        <v>0.77250273795781255</v>
      </c>
      <c r="S19" s="79">
        <v>430.51003548536801</v>
      </c>
      <c r="T19" s="79">
        <v>772.50273795781254</v>
      </c>
      <c r="U19" s="27">
        <v>2017</v>
      </c>
      <c r="V19" s="85"/>
      <c r="W19" s="85">
        <v>-0.2</v>
      </c>
      <c r="X19" s="85">
        <v>-0.10618507031782576</v>
      </c>
      <c r="Y19" s="85">
        <v>-0.2</v>
      </c>
      <c r="Z19" s="93">
        <f t="shared" si="12"/>
        <v>-0.11954387143854228</v>
      </c>
      <c r="AA19" s="93">
        <f t="shared" si="12"/>
        <v>-8.3329235982967709E-2</v>
      </c>
      <c r="AC19" s="79">
        <v>-119.54387143854228</v>
      </c>
      <c r="AD19" s="79">
        <v>-83.329235982967703</v>
      </c>
      <c r="AF19" s="102">
        <v>67216</v>
      </c>
      <c r="AG19" s="79"/>
      <c r="AH19" s="102">
        <v>58744.645243599429</v>
      </c>
      <c r="AI19" s="102">
        <v>60375.325191581229</v>
      </c>
      <c r="AQ19" s="131">
        <v>2021</v>
      </c>
      <c r="AR19" s="93">
        <f t="shared" si="13"/>
        <v>60.619</v>
      </c>
      <c r="AS19" s="93">
        <f t="shared" si="14"/>
        <v>58.234000000000002</v>
      </c>
      <c r="AT19" s="93">
        <f t="shared" si="14"/>
        <v>55.268566153636058</v>
      </c>
      <c r="AU19" s="93">
        <f t="shared" si="14"/>
        <v>55.782035916335893</v>
      </c>
    </row>
    <row r="20" spans="1:47">
      <c r="A20" s="27">
        <v>2017</v>
      </c>
      <c r="B20" s="83"/>
      <c r="C20" s="83">
        <v>128.80000000000001</v>
      </c>
      <c r="D20" s="83">
        <v>127.62037096407914</v>
      </c>
      <c r="E20" s="83">
        <v>123.3</v>
      </c>
      <c r="F20" s="96">
        <f t="shared" si="10"/>
        <v>122.28986895954853</v>
      </c>
      <c r="G20" s="96">
        <f t="shared" si="10"/>
        <v>123.99745319331538</v>
      </c>
      <c r="I20" s="79">
        <v>122289.86895954853</v>
      </c>
      <c r="J20" s="78">
        <v>123997.45319331538</v>
      </c>
      <c r="K20" s="27">
        <v>2018</v>
      </c>
      <c r="L20" s="85"/>
      <c r="M20" s="85">
        <v>1.3</v>
      </c>
      <c r="N20" s="85">
        <v>1.2829598693727184</v>
      </c>
      <c r="O20" s="85">
        <v>0.8</v>
      </c>
      <c r="P20" s="96">
        <f t="shared" si="11"/>
        <v>0.42422116333613236</v>
      </c>
      <c r="Q20" s="96">
        <f t="shared" si="11"/>
        <v>0.77536412932790422</v>
      </c>
      <c r="S20" s="79">
        <v>424.22116333613235</v>
      </c>
      <c r="T20" s="79">
        <v>775.36412932790427</v>
      </c>
      <c r="U20" s="27">
        <v>2018</v>
      </c>
      <c r="V20" s="85"/>
      <c r="W20" s="85">
        <v>-0.2</v>
      </c>
      <c r="X20" s="85">
        <v>-0.12292431307907134</v>
      </c>
      <c r="Y20" s="85">
        <v>-0.2</v>
      </c>
      <c r="Z20" s="93">
        <f t="shared" si="12"/>
        <v>-0.12351786245640256</v>
      </c>
      <c r="AA20" s="93">
        <f t="shared" si="12"/>
        <v>-7.9976988368039195E-2</v>
      </c>
      <c r="AC20" s="79">
        <v>-123.51786245640255</v>
      </c>
      <c r="AD20" s="79">
        <v>-79.976988368039201</v>
      </c>
      <c r="AE20" s="103" t="s">
        <v>17</v>
      </c>
      <c r="AF20" s="103"/>
      <c r="AG20" s="103"/>
      <c r="AI20" s="92"/>
      <c r="AQ20" s="131">
        <v>2026</v>
      </c>
      <c r="AR20" s="93">
        <f t="shared" si="13"/>
        <v>64.108999999999995</v>
      </c>
      <c r="AT20" s="93">
        <f>AH9</f>
        <v>57.109404741634165</v>
      </c>
      <c r="AU20" s="93">
        <f>AI9</f>
        <v>58.124156119406244</v>
      </c>
    </row>
    <row r="21" spans="1:47">
      <c r="A21" s="27">
        <v>2018</v>
      </c>
      <c r="B21" s="83"/>
      <c r="C21" s="83">
        <v>129.9</v>
      </c>
      <c r="D21" s="83">
        <v>128.78305165602205</v>
      </c>
      <c r="E21" s="83">
        <v>123.9</v>
      </c>
      <c r="F21" s="96">
        <f t="shared" si="10"/>
        <v>122.59057226042826</v>
      </c>
      <c r="G21" s="96">
        <f t="shared" si="10"/>
        <v>124.69284033427525</v>
      </c>
      <c r="I21" s="79">
        <v>122590.57226042826</v>
      </c>
      <c r="J21" s="78">
        <v>124692.84033427524</v>
      </c>
      <c r="K21" s="27">
        <v>2019</v>
      </c>
      <c r="L21" s="85"/>
      <c r="M21" s="85">
        <v>1.3</v>
      </c>
      <c r="N21" s="85">
        <v>1.3028275249530095</v>
      </c>
      <c r="O21" s="85">
        <v>0.8</v>
      </c>
      <c r="P21" s="96">
        <f t="shared" si="11"/>
        <v>0.41675447690853845</v>
      </c>
      <c r="Q21" s="96">
        <f t="shared" si="11"/>
        <v>0.77564662721893884</v>
      </c>
      <c r="S21" s="79">
        <v>416.75447690853844</v>
      </c>
      <c r="T21" s="79">
        <v>775.64662721893887</v>
      </c>
      <c r="U21" s="27">
        <v>2019</v>
      </c>
      <c r="V21" s="85"/>
      <c r="W21" s="85">
        <v>-0.2</v>
      </c>
      <c r="X21" s="85">
        <v>-0.14198380931816787</v>
      </c>
      <c r="Y21" s="85">
        <v>-0.2</v>
      </c>
      <c r="Z21" s="93">
        <f t="shared" si="12"/>
        <v>-0.13364076264086408</v>
      </c>
      <c r="AA21" s="93">
        <f t="shared" si="12"/>
        <v>-8.3356787225242215E-2</v>
      </c>
      <c r="AC21" s="79">
        <v>-133.64076264086407</v>
      </c>
      <c r="AD21" s="79">
        <v>-83.356787225242215</v>
      </c>
      <c r="AE21" s="103" t="s">
        <v>18</v>
      </c>
      <c r="AF21" s="104">
        <f>(AF19-AF15)/20</f>
        <v>693.6</v>
      </c>
      <c r="AG21" s="104"/>
      <c r="AH21" s="102">
        <f>(AH19-AH15)/20</f>
        <v>334.19771345727565</v>
      </c>
      <c r="AI21" s="102">
        <f>(AI19-AI15)/20</f>
        <v>415.73171085636568</v>
      </c>
      <c r="AQ21" s="131">
        <v>2031</v>
      </c>
      <c r="AR21" s="93">
        <f t="shared" si="13"/>
        <v>67.215999999999994</v>
      </c>
      <c r="AT21" s="93">
        <f>AH10</f>
        <v>58.744645243599429</v>
      </c>
      <c r="AU21" s="93">
        <f>AI10</f>
        <v>60.375325191581226</v>
      </c>
    </row>
    <row r="22" spans="1:47">
      <c r="A22" s="27">
        <v>2019</v>
      </c>
      <c r="B22" s="83"/>
      <c r="C22" s="83">
        <v>131.1</v>
      </c>
      <c r="D22" s="83">
        <v>129.94618411250033</v>
      </c>
      <c r="E22" s="83">
        <v>124.5</v>
      </c>
      <c r="F22" s="96">
        <f t="shared" si="10"/>
        <v>122.87368597469593</v>
      </c>
      <c r="G22" s="96">
        <f t="shared" si="10"/>
        <v>125.38513017426894</v>
      </c>
      <c r="I22" s="79">
        <v>122873.68597469594</v>
      </c>
      <c r="J22" s="78">
        <v>125385.13017426894</v>
      </c>
      <c r="K22" s="27">
        <v>2020</v>
      </c>
      <c r="L22" s="85"/>
      <c r="M22" s="85">
        <v>1.4</v>
      </c>
      <c r="N22" s="85">
        <v>1.3425566818474441</v>
      </c>
      <c r="O22" s="85">
        <v>0.8</v>
      </c>
      <c r="P22" s="96">
        <f t="shared" si="11"/>
        <v>0.44716147100046871</v>
      </c>
      <c r="Q22" s="96">
        <f t="shared" si="11"/>
        <v>0.81204897585295222</v>
      </c>
      <c r="S22" s="79">
        <v>447.16147100046874</v>
      </c>
      <c r="T22" s="79">
        <v>812.04897585295225</v>
      </c>
      <c r="U22" s="27">
        <v>2020</v>
      </c>
      <c r="V22" s="85"/>
      <c r="W22" s="85">
        <v>-0.2</v>
      </c>
      <c r="X22" s="85">
        <v>-0.15964855684083004</v>
      </c>
      <c r="Y22" s="85">
        <v>-0.2</v>
      </c>
      <c r="Z22" s="93">
        <f t="shared" si="12"/>
        <v>-0.14533064880939855</v>
      </c>
      <c r="AA22" s="93">
        <f t="shared" si="12"/>
        <v>-8.9099798017961127E-2</v>
      </c>
      <c r="AC22" s="79">
        <v>-145.33064880939855</v>
      </c>
      <c r="AD22" s="79">
        <v>-89.09979801796112</v>
      </c>
      <c r="AI22" s="92"/>
      <c r="AU22" s="92"/>
    </row>
    <row r="23" spans="1:47">
      <c r="A23" s="27">
        <v>2020</v>
      </c>
      <c r="B23" s="83"/>
      <c r="C23" s="83">
        <v>132.30000000000001</v>
      </c>
      <c r="D23" s="83">
        <v>131.13157501441233</v>
      </c>
      <c r="E23" s="83">
        <v>125.1</v>
      </c>
      <c r="F23" s="96">
        <f t="shared" si="10"/>
        <v>123.17551679688701</v>
      </c>
      <c r="G23" s="96">
        <f t="shared" si="10"/>
        <v>126.10807935210393</v>
      </c>
      <c r="I23" s="79">
        <v>123175.51679688701</v>
      </c>
      <c r="J23" s="78">
        <v>126108.07935210393</v>
      </c>
      <c r="K23" s="27">
        <v>2021</v>
      </c>
      <c r="L23" s="85"/>
      <c r="M23" s="85">
        <v>1.4</v>
      </c>
      <c r="N23" s="85">
        <v>1.3751749953097245</v>
      </c>
      <c r="O23" s="85">
        <v>0.9</v>
      </c>
      <c r="P23" s="96">
        <f t="shared" si="11"/>
        <v>0.47182981592924261</v>
      </c>
      <c r="Q23" s="96">
        <f t="shared" si="11"/>
        <v>0.83819721261237012</v>
      </c>
      <c r="S23" s="79">
        <v>471.82981592924261</v>
      </c>
      <c r="T23" s="79">
        <v>838.19721261237009</v>
      </c>
      <c r="U23" s="27">
        <v>2021</v>
      </c>
      <c r="V23" s="85"/>
      <c r="W23" s="85">
        <v>-0.2</v>
      </c>
      <c r="X23" s="85">
        <v>-0.17968165615576145</v>
      </c>
      <c r="Y23" s="85">
        <v>-0.2</v>
      </c>
      <c r="Z23" s="93">
        <f t="shared" si="12"/>
        <v>-0.15825454333172456</v>
      </c>
      <c r="AA23" s="93">
        <f t="shared" si="12"/>
        <v>-9.6841035158821795E-2</v>
      </c>
      <c r="AC23" s="79">
        <v>-158.25454333172456</v>
      </c>
      <c r="AD23" s="79">
        <v>-96.841035158821796</v>
      </c>
      <c r="AI23" s="92"/>
      <c r="AQ23" s="82" t="s">
        <v>19</v>
      </c>
      <c r="AR23" s="93">
        <f>AR17-AR15</f>
        <v>6.0720000000000027</v>
      </c>
      <c r="AS23" s="93">
        <f>AS17-$AR$15</f>
        <v>4.7929999999999993</v>
      </c>
      <c r="AT23" s="93">
        <f>AT17-$AR$15</f>
        <v>4.7886909744539139</v>
      </c>
      <c r="AU23" s="93">
        <f>AU17-$AR$15</f>
        <v>4.7886909744539139</v>
      </c>
    </row>
    <row r="24" spans="1:47">
      <c r="A24" s="27">
        <v>2021</v>
      </c>
      <c r="B24" s="83"/>
      <c r="C24" s="83">
        <v>133.5</v>
      </c>
      <c r="D24" s="83">
        <v>132.32952346697377</v>
      </c>
      <c r="E24" s="83">
        <v>125.8</v>
      </c>
      <c r="F24" s="96">
        <f t="shared" si="10"/>
        <v>123.48909206948453</v>
      </c>
      <c r="G24" s="96">
        <f t="shared" si="10"/>
        <v>126.84943552955748</v>
      </c>
      <c r="I24" s="79">
        <v>123489.09206948453</v>
      </c>
      <c r="J24" s="78">
        <v>126849.43552955748</v>
      </c>
      <c r="K24" s="27">
        <v>2022</v>
      </c>
      <c r="L24" s="85"/>
      <c r="M24" s="85">
        <v>1.4</v>
      </c>
      <c r="N24" s="85"/>
      <c r="O24" s="85">
        <v>0.9</v>
      </c>
      <c r="P24" s="96">
        <f t="shared" si="11"/>
        <v>0.45837239368223393</v>
      </c>
      <c r="Q24" s="96">
        <f t="shared" si="11"/>
        <v>0.82952931023349952</v>
      </c>
      <c r="S24" s="79">
        <v>458.37239368223391</v>
      </c>
      <c r="T24" s="79">
        <v>829.52931023349947</v>
      </c>
      <c r="U24" s="27">
        <v>2022</v>
      </c>
      <c r="V24" s="85"/>
      <c r="W24" s="85">
        <v>-0.2</v>
      </c>
      <c r="X24" s="85"/>
      <c r="Y24" s="85">
        <v>-0.2</v>
      </c>
      <c r="Z24" s="93">
        <f t="shared" si="12"/>
        <v>-0.15434150604640171</v>
      </c>
      <c r="AA24" s="93">
        <f t="shared" si="12"/>
        <v>-8.7833283733854392E-2</v>
      </c>
      <c r="AC24" s="79">
        <v>-154.34150604640172</v>
      </c>
      <c r="AD24" s="79">
        <v>-87.833283733854387</v>
      </c>
      <c r="AI24" s="92"/>
      <c r="AQ24" s="82" t="s">
        <v>20</v>
      </c>
      <c r="AR24" s="93">
        <f>AR19-AR17</f>
        <v>7.2749999999999986</v>
      </c>
      <c r="AS24" s="93">
        <f>AS19-AS17</f>
        <v>6.169000000000004</v>
      </c>
      <c r="AT24" s="93">
        <f t="shared" ref="AT24:AU24" si="15">AT19-AT17</f>
        <v>3.207875179182146</v>
      </c>
      <c r="AU24" s="93">
        <f t="shared" si="15"/>
        <v>3.7213449418819806</v>
      </c>
    </row>
    <row r="25" spans="1:47">
      <c r="A25" s="27">
        <v>2022</v>
      </c>
      <c r="B25" s="83"/>
      <c r="C25" s="83">
        <v>134.69999999999999</v>
      </c>
      <c r="D25" s="83"/>
      <c r="E25" s="83">
        <v>126.5</v>
      </c>
      <c r="F25" s="96">
        <f t="shared" si="10"/>
        <v>123.79312295712036</v>
      </c>
      <c r="G25" s="96">
        <f t="shared" si="10"/>
        <v>127.59113155605712</v>
      </c>
      <c r="I25" s="79">
        <v>123793.12295712036</v>
      </c>
      <c r="J25" s="78">
        <v>127591.13155605712</v>
      </c>
      <c r="K25" s="27">
        <v>2023</v>
      </c>
      <c r="L25" s="85"/>
      <c r="M25" s="85">
        <v>1.4</v>
      </c>
      <c r="N25" s="85"/>
      <c r="O25" s="85">
        <v>0.9</v>
      </c>
      <c r="P25" s="96">
        <f t="shared" si="11"/>
        <v>0.46756031408668924</v>
      </c>
      <c r="Q25" s="96">
        <f t="shared" si="11"/>
        <v>0.84482543133562371</v>
      </c>
      <c r="S25" s="79">
        <v>467.56031408668923</v>
      </c>
      <c r="T25" s="79">
        <v>844.82543133562376</v>
      </c>
      <c r="U25" s="27">
        <v>2023</v>
      </c>
      <c r="V25" s="85"/>
      <c r="W25" s="85">
        <v>-0.2</v>
      </c>
      <c r="X25" s="85"/>
      <c r="Y25" s="85">
        <v>-0.3</v>
      </c>
      <c r="Z25" s="93">
        <f t="shared" si="12"/>
        <v>-0.17375568783817424</v>
      </c>
      <c r="AA25" s="93">
        <f t="shared" si="12"/>
        <v>-0.10344519267071974</v>
      </c>
      <c r="AC25" s="79">
        <v>-173.75568783817425</v>
      </c>
      <c r="AD25" s="79">
        <v>-103.44519267071973</v>
      </c>
      <c r="AI25" s="92"/>
      <c r="AQ25" s="82" t="s">
        <v>21</v>
      </c>
      <c r="AR25" s="93">
        <f>AR21-AR19</f>
        <v>6.5969999999999942</v>
      </c>
      <c r="AT25" s="93">
        <f t="shared" ref="AT25:AU25" si="16">AT21-AT19</f>
        <v>3.4760790899633704</v>
      </c>
      <c r="AU25" s="93">
        <f t="shared" si="16"/>
        <v>4.5932892752453327</v>
      </c>
    </row>
    <row r="26" spans="1:47">
      <c r="A26" s="27">
        <v>2023</v>
      </c>
      <c r="B26" s="83"/>
      <c r="C26" s="83">
        <v>135.80000000000001</v>
      </c>
      <c r="D26" s="83"/>
      <c r="E26" s="83">
        <v>127.1</v>
      </c>
      <c r="F26" s="96">
        <f t="shared" si="10"/>
        <v>124.08692758336888</v>
      </c>
      <c r="G26" s="96">
        <f t="shared" si="10"/>
        <v>128.33251179472202</v>
      </c>
      <c r="I26" s="79">
        <v>124086.92758336887</v>
      </c>
      <c r="J26" s="78">
        <v>128332.51179472203</v>
      </c>
      <c r="K26" s="27">
        <v>2024</v>
      </c>
      <c r="L26" s="85"/>
      <c r="M26" s="85">
        <v>1.4</v>
      </c>
      <c r="N26" s="85"/>
      <c r="O26" s="85">
        <v>0.9</v>
      </c>
      <c r="P26" s="96">
        <f t="shared" si="11"/>
        <v>0.4489917176046247</v>
      </c>
      <c r="Q26" s="96">
        <f t="shared" si="11"/>
        <v>0.83539671847796804</v>
      </c>
      <c r="S26" s="79">
        <v>448.99171760462468</v>
      </c>
      <c r="T26" s="79">
        <v>835.39671847796808</v>
      </c>
      <c r="U26" s="27">
        <v>2024</v>
      </c>
      <c r="V26" s="85"/>
      <c r="W26" s="85">
        <v>-0.3</v>
      </c>
      <c r="X26" s="85"/>
      <c r="Y26" s="85">
        <v>-0.3</v>
      </c>
      <c r="Z26" s="93">
        <f t="shared" si="12"/>
        <v>-0.17729447200947743</v>
      </c>
      <c r="AA26" s="93">
        <f t="shared" si="12"/>
        <v>-0.10324632932866325</v>
      </c>
      <c r="AC26" s="79">
        <v>-177.29447200947743</v>
      </c>
      <c r="AD26" s="79">
        <v>-103.24632932866325</v>
      </c>
      <c r="AI26" s="92"/>
      <c r="AQ26" s="82"/>
      <c r="AR26" s="82"/>
      <c r="AS26" s="82"/>
      <c r="AT26" s="82"/>
      <c r="AU26" s="82"/>
    </row>
    <row r="27" spans="1:47">
      <c r="A27" s="27">
        <v>2024</v>
      </c>
      <c r="B27" s="83"/>
      <c r="C27" s="83">
        <v>136.9</v>
      </c>
      <c r="D27" s="83"/>
      <c r="E27" s="83">
        <v>127.7</v>
      </c>
      <c r="F27" s="96">
        <f t="shared" si="10"/>
        <v>124.35862482896403</v>
      </c>
      <c r="G27" s="96">
        <f t="shared" si="10"/>
        <v>129.06466218387132</v>
      </c>
      <c r="I27" s="79">
        <v>124358.62482896402</v>
      </c>
      <c r="J27" s="78">
        <v>129064.66218387133</v>
      </c>
      <c r="K27" s="27">
        <v>2025</v>
      </c>
      <c r="L27" s="85"/>
      <c r="M27" s="85">
        <v>1.4</v>
      </c>
      <c r="N27" s="85"/>
      <c r="O27" s="85">
        <v>0.9</v>
      </c>
      <c r="P27" s="96">
        <f t="shared" si="11"/>
        <v>0.45234772951616831</v>
      </c>
      <c r="Q27" s="96">
        <f t="shared" si="11"/>
        <v>0.84223709358399579</v>
      </c>
      <c r="S27" s="79">
        <v>452.34772951616833</v>
      </c>
      <c r="T27" s="79">
        <v>842.23709358399583</v>
      </c>
      <c r="U27" s="27">
        <v>2025</v>
      </c>
      <c r="V27" s="85"/>
      <c r="W27" s="85">
        <v>-0.3</v>
      </c>
      <c r="X27" s="85"/>
      <c r="Y27" s="85">
        <v>-0.3</v>
      </c>
      <c r="Z27" s="93">
        <f t="shared" si="12"/>
        <v>-0.19822924168873216</v>
      </c>
      <c r="AA27" s="93">
        <f t="shared" si="12"/>
        <v>-0.12153974514320226</v>
      </c>
      <c r="AC27" s="79">
        <v>-198.22924168873215</v>
      </c>
      <c r="AD27" s="79">
        <v>-121.53974514320225</v>
      </c>
      <c r="AI27" s="92"/>
      <c r="AQ27" s="142" t="s">
        <v>4</v>
      </c>
      <c r="AU27" s="92"/>
    </row>
    <row r="28" spans="1:47">
      <c r="A28" s="27">
        <v>2025</v>
      </c>
      <c r="B28" s="83"/>
      <c r="C28" s="83">
        <v>138</v>
      </c>
      <c r="D28" s="83"/>
      <c r="E28" s="83">
        <v>128.30000000000001</v>
      </c>
      <c r="F28" s="96">
        <f t="shared" si="10"/>
        <v>124.61274331679145</v>
      </c>
      <c r="G28" s="96">
        <f t="shared" si="10"/>
        <v>129.78535953231213</v>
      </c>
      <c r="I28" s="79">
        <v>124612.74331679146</v>
      </c>
      <c r="J28" s="78">
        <v>129785.35953231213</v>
      </c>
      <c r="K28" s="27">
        <v>2026</v>
      </c>
      <c r="L28" s="85"/>
      <c r="M28" s="85">
        <v>1.4</v>
      </c>
      <c r="N28" s="85"/>
      <c r="O28" s="85">
        <v>0.9</v>
      </c>
      <c r="P28" s="96">
        <f t="shared" si="11"/>
        <v>0.45982746348925535</v>
      </c>
      <c r="Q28" s="96">
        <f t="shared" si="11"/>
        <v>0.85396564178226364</v>
      </c>
      <c r="S28" s="79">
        <v>459.82746348925536</v>
      </c>
      <c r="T28" s="79">
        <v>853.96564178226367</v>
      </c>
      <c r="U28" s="27">
        <v>2026</v>
      </c>
      <c r="V28" s="85"/>
      <c r="W28" s="85">
        <v>-0.3</v>
      </c>
      <c r="X28" s="85"/>
      <c r="Y28" s="85">
        <v>-0.3</v>
      </c>
      <c r="Z28" s="93">
        <f t="shared" si="12"/>
        <v>-0.21974626672912234</v>
      </c>
      <c r="AA28" s="93">
        <f t="shared" si="12"/>
        <v>-0.1410693810923051</v>
      </c>
      <c r="AC28" s="79">
        <v>-219.74626672912234</v>
      </c>
      <c r="AD28" s="79">
        <v>-141.06938109230509</v>
      </c>
      <c r="AI28" s="92"/>
      <c r="AQ28" s="131">
        <v>2001</v>
      </c>
      <c r="AR28" s="108">
        <f t="shared" ref="AR28:AR34" si="17">AL4</f>
        <v>2.3310204772381113</v>
      </c>
      <c r="AU28" s="92"/>
    </row>
    <row r="29" spans="1:47">
      <c r="A29" s="27">
        <v>2026</v>
      </c>
      <c r="B29" s="83"/>
      <c r="C29" s="83">
        <v>139</v>
      </c>
      <c r="D29" s="83"/>
      <c r="E29" s="83">
        <v>128.9</v>
      </c>
      <c r="F29" s="96">
        <f t="shared" si="10"/>
        <v>124.8528245135516</v>
      </c>
      <c r="G29" s="96">
        <f t="shared" si="10"/>
        <v>130.49825579300207</v>
      </c>
      <c r="I29" s="79">
        <v>124852.82451355159</v>
      </c>
      <c r="J29" s="78">
        <v>130498.25579300208</v>
      </c>
      <c r="K29" s="27">
        <v>2027</v>
      </c>
      <c r="L29" s="85"/>
      <c r="M29" s="85">
        <v>1.4</v>
      </c>
      <c r="N29" s="85"/>
      <c r="O29" s="85">
        <v>0.9</v>
      </c>
      <c r="P29" s="96">
        <f t="shared" si="11"/>
        <v>0.4600428206192646</v>
      </c>
      <c r="Q29" s="96">
        <f t="shared" si="11"/>
        <v>0.85780721099758805</v>
      </c>
      <c r="S29" s="79">
        <v>460.0428206192646</v>
      </c>
      <c r="T29" s="79">
        <v>857.80721099758807</v>
      </c>
      <c r="U29" s="27">
        <v>2027</v>
      </c>
      <c r="V29" s="85"/>
      <c r="W29" s="85">
        <v>-0.4</v>
      </c>
      <c r="X29" s="85"/>
      <c r="Y29" s="85">
        <v>-0.4</v>
      </c>
      <c r="Z29" s="93">
        <f t="shared" si="12"/>
        <v>-0.24278783925463177</v>
      </c>
      <c r="AA29" s="93">
        <f t="shared" si="12"/>
        <v>-0.16267306191540842</v>
      </c>
      <c r="AC29" s="79">
        <v>-242.78783925463176</v>
      </c>
      <c r="AD29" s="79">
        <v>-162.67306191540843</v>
      </c>
      <c r="AI29" s="92"/>
      <c r="AQ29" s="131">
        <v>2006</v>
      </c>
      <c r="AR29" s="108">
        <f t="shared" si="17"/>
        <v>2.2927828049779269</v>
      </c>
      <c r="AU29" s="92"/>
    </row>
    <row r="30" spans="1:47">
      <c r="A30" s="27">
        <v>2027</v>
      </c>
      <c r="B30" s="83"/>
      <c r="C30" s="83">
        <v>140</v>
      </c>
      <c r="D30" s="83"/>
      <c r="E30" s="83">
        <v>129.5</v>
      </c>
      <c r="F30" s="96">
        <f t="shared" si="10"/>
        <v>125.07007949491623</v>
      </c>
      <c r="G30" s="96">
        <f t="shared" si="10"/>
        <v>131.19338994208425</v>
      </c>
      <c r="I30" s="79">
        <v>125070.07949491622</v>
      </c>
      <c r="J30" s="78">
        <v>131193.38994208426</v>
      </c>
      <c r="K30" s="27">
        <v>2028</v>
      </c>
      <c r="L30" s="85"/>
      <c r="M30" s="85">
        <v>1.4</v>
      </c>
      <c r="N30" s="85"/>
      <c r="O30" s="85">
        <v>1</v>
      </c>
      <c r="P30" s="96">
        <f t="shared" si="11"/>
        <v>0.46903128652390191</v>
      </c>
      <c r="Q30" s="96">
        <f t="shared" si="11"/>
        <v>0.87601176489623644</v>
      </c>
      <c r="S30" s="79">
        <v>469.03128652390194</v>
      </c>
      <c r="T30" s="79">
        <v>876.0117648962364</v>
      </c>
      <c r="U30" s="27">
        <v>2028</v>
      </c>
      <c r="V30" s="85"/>
      <c r="W30" s="85">
        <v>-0.4</v>
      </c>
      <c r="X30" s="85"/>
      <c r="Y30" s="85">
        <v>-0.4</v>
      </c>
      <c r="Z30" s="93">
        <f t="shared" si="12"/>
        <v>-0.24988683171965284</v>
      </c>
      <c r="AA30" s="93">
        <f t="shared" si="12"/>
        <v>-0.16784495725653278</v>
      </c>
      <c r="AC30" s="79">
        <v>-249.88683171965283</v>
      </c>
      <c r="AD30" s="79">
        <v>-167.84495725653278</v>
      </c>
      <c r="AI30" s="92"/>
      <c r="AQ30" s="131">
        <v>2011</v>
      </c>
      <c r="AR30" s="108">
        <f t="shared" si="17"/>
        <v>2.2576297240551888</v>
      </c>
      <c r="AS30" s="108">
        <f t="shared" ref="AS30:AU32" si="18">AM6</f>
        <v>2.2888120618457699</v>
      </c>
      <c r="AT30" s="108">
        <f t="shared" si="18"/>
        <v>2.2890254786235342</v>
      </c>
      <c r="AU30" s="108">
        <f t="shared" si="18"/>
        <v>2.2890254786235342</v>
      </c>
    </row>
    <row r="31" spans="1:47">
      <c r="A31" s="27">
        <v>2028</v>
      </c>
      <c r="B31" s="83"/>
      <c r="C31" s="83">
        <v>141</v>
      </c>
      <c r="D31" s="83"/>
      <c r="E31" s="83">
        <v>130.1</v>
      </c>
      <c r="F31" s="96">
        <f t="shared" si="10"/>
        <v>125.28922394972047</v>
      </c>
      <c r="G31" s="96">
        <f t="shared" si="10"/>
        <v>131.90155674972397</v>
      </c>
      <c r="I31" s="79">
        <v>125289.22394972047</v>
      </c>
      <c r="J31" s="78">
        <v>131901.55674972397</v>
      </c>
      <c r="K31" s="27">
        <v>2029</v>
      </c>
      <c r="L31" s="85"/>
      <c r="M31" s="85">
        <v>1.4</v>
      </c>
      <c r="N31" s="85"/>
      <c r="O31" s="85">
        <v>1</v>
      </c>
      <c r="P31" s="96">
        <f t="shared" si="11"/>
        <v>0.52395609208649974</v>
      </c>
      <c r="Q31" s="96">
        <f t="shared" si="11"/>
        <v>0.94268998218428557</v>
      </c>
      <c r="S31" s="79">
        <v>523.95609208649978</v>
      </c>
      <c r="T31" s="79">
        <v>942.68998218428555</v>
      </c>
      <c r="U31" s="27">
        <v>2029</v>
      </c>
      <c r="V31" s="85"/>
      <c r="W31" s="85">
        <v>-0.4</v>
      </c>
      <c r="X31" s="85"/>
      <c r="Y31" s="85">
        <v>-0.4</v>
      </c>
      <c r="Z31" s="93">
        <f t="shared" si="12"/>
        <v>-0.28629910835939076</v>
      </c>
      <c r="AA31" s="93">
        <f t="shared" si="12"/>
        <v>-0.20393291267576955</v>
      </c>
      <c r="AC31" s="79">
        <v>-286.29910835939074</v>
      </c>
      <c r="AD31" s="79">
        <v>-203.93291267576956</v>
      </c>
      <c r="AI31" s="92"/>
      <c r="AQ31" s="131">
        <v>2016</v>
      </c>
      <c r="AR31" s="108">
        <f t="shared" si="17"/>
        <v>2.2128911051023632</v>
      </c>
      <c r="AS31" s="108">
        <f t="shared" si="18"/>
        <v>2.2594277223057824</v>
      </c>
      <c r="AT31" s="108">
        <f t="shared" si="18"/>
        <v>2.2401815042066842</v>
      </c>
      <c r="AU31" s="108">
        <f t="shared" si="18"/>
        <v>2.2592965098274949</v>
      </c>
    </row>
    <row r="32" spans="1:47">
      <c r="A32" s="27">
        <v>2029</v>
      </c>
      <c r="B32" s="83"/>
      <c r="C32" s="83">
        <v>141.9</v>
      </c>
      <c r="D32" s="83"/>
      <c r="E32" s="83">
        <v>130.69999999999999</v>
      </c>
      <c r="F32" s="96">
        <f t="shared" si="10"/>
        <v>125.52688093344759</v>
      </c>
      <c r="G32" s="96">
        <f t="shared" si="10"/>
        <v>132.64031381923249</v>
      </c>
      <c r="I32" s="79">
        <v>125526.88093344758</v>
      </c>
      <c r="J32" s="78">
        <v>132640.31381923248</v>
      </c>
      <c r="K32" s="27">
        <v>2030</v>
      </c>
      <c r="L32" s="85"/>
      <c r="M32" s="85">
        <v>1.4</v>
      </c>
      <c r="N32" s="85"/>
      <c r="O32" s="85">
        <v>1</v>
      </c>
      <c r="P32" s="96">
        <f t="shared" si="11"/>
        <v>0.53267484038785207</v>
      </c>
      <c r="Q32" s="96">
        <f t="shared" si="11"/>
        <v>0.94746059302175167</v>
      </c>
      <c r="S32" s="79">
        <v>532.6748403878521</v>
      </c>
      <c r="T32" s="79">
        <v>947.46059302175172</v>
      </c>
      <c r="U32" s="27">
        <v>2030</v>
      </c>
      <c r="V32" s="85"/>
      <c r="W32" s="85">
        <v>-0.5</v>
      </c>
      <c r="X32" s="85"/>
      <c r="Y32" s="85">
        <v>-0.5</v>
      </c>
      <c r="Z32" s="93">
        <f t="shared" si="12"/>
        <v>-0.32187061733057659</v>
      </c>
      <c r="AA32" s="93">
        <f t="shared" si="12"/>
        <v>-0.23941594798605412</v>
      </c>
      <c r="AC32" s="79">
        <v>-321.87061733057658</v>
      </c>
      <c r="AD32" s="79">
        <v>-239.41594798605411</v>
      </c>
      <c r="AI32" s="92"/>
      <c r="AQ32" s="131">
        <v>2021</v>
      </c>
      <c r="AR32" s="108">
        <f t="shared" si="17"/>
        <v>2.1725861528563652</v>
      </c>
      <c r="AS32" s="108">
        <f t="shared" si="18"/>
        <v>2.2387952055500224</v>
      </c>
      <c r="AT32" s="108">
        <f t="shared" si="18"/>
        <v>2.1975486267161646</v>
      </c>
      <c r="AU32" s="108">
        <f t="shared" si="18"/>
        <v>2.239211125224446</v>
      </c>
    </row>
    <row r="33" spans="1:47">
      <c r="A33" s="27">
        <v>2030</v>
      </c>
      <c r="B33" s="83"/>
      <c r="C33" s="83">
        <v>142.9</v>
      </c>
      <c r="D33" s="83"/>
      <c r="E33" s="83">
        <v>131.19999999999999</v>
      </c>
      <c r="F33" s="96">
        <f t="shared" si="10"/>
        <v>125.73768515650485</v>
      </c>
      <c r="G33" s="96">
        <f t="shared" si="10"/>
        <v>133.34835846426819</v>
      </c>
      <c r="I33" s="79">
        <v>125737.68515650486</v>
      </c>
      <c r="J33" s="78">
        <v>133348.35846426818</v>
      </c>
      <c r="K33" s="27">
        <v>2031</v>
      </c>
      <c r="L33" s="85"/>
      <c r="M33" s="85">
        <v>1.4</v>
      </c>
      <c r="N33" s="85"/>
      <c r="O33" s="85">
        <v>1</v>
      </c>
      <c r="P33" s="96">
        <f t="shared" si="11"/>
        <v>0.53349422122942469</v>
      </c>
      <c r="Q33" s="96">
        <f t="shared" si="11"/>
        <v>0.94595206829151512</v>
      </c>
      <c r="S33" s="79">
        <v>533.49422122942474</v>
      </c>
      <c r="T33" s="79">
        <v>945.95206829151516</v>
      </c>
      <c r="U33" s="27">
        <v>2031</v>
      </c>
      <c r="V33" s="85"/>
      <c r="W33" s="85">
        <v>-0.5</v>
      </c>
      <c r="X33" s="85"/>
      <c r="Y33" s="85">
        <v>-0.5</v>
      </c>
      <c r="Z33" s="93">
        <f t="shared" si="12"/>
        <v>-0.33061039597024344</v>
      </c>
      <c r="AA33" s="93">
        <f t="shared" si="12"/>
        <v>-0.24661292309377836</v>
      </c>
      <c r="AC33" s="79">
        <v>-330.61039597024342</v>
      </c>
      <c r="AD33" s="79">
        <v>-246.61292309377836</v>
      </c>
      <c r="AI33" s="92"/>
      <c r="AQ33" s="131">
        <v>2026</v>
      </c>
      <c r="AR33" s="108">
        <f t="shared" si="17"/>
        <v>2.1372506200377481</v>
      </c>
      <c r="AT33" s="108">
        <f>AN9</f>
        <v>2.1449158649402733</v>
      </c>
      <c r="AU33" s="108">
        <f>AO9</f>
        <v>2.2071434909588548</v>
      </c>
    </row>
    <row r="34" spans="1:47">
      <c r="A34" s="27">
        <v>2031</v>
      </c>
      <c r="B34" s="83"/>
      <c r="C34" s="83">
        <v>143.80000000000001</v>
      </c>
      <c r="D34" s="83"/>
      <c r="E34" s="83">
        <v>131.80000000000001</v>
      </c>
      <c r="F34" s="96">
        <f t="shared" si="10"/>
        <v>125.94056898176403</v>
      </c>
      <c r="G34" s="96">
        <f t="shared" si="10"/>
        <v>134.04769760946593</v>
      </c>
      <c r="I34" s="79">
        <v>125940.56898176404</v>
      </c>
      <c r="J34" s="78">
        <v>134047.69760946592</v>
      </c>
      <c r="AI34" s="92"/>
      <c r="AQ34" s="131">
        <v>2031</v>
      </c>
      <c r="AR34" s="108">
        <f t="shared" si="17"/>
        <v>2.1052874315639132</v>
      </c>
      <c r="AT34" s="108">
        <f>AN10</f>
        <v>2.0959175767710518</v>
      </c>
      <c r="AU34" s="108">
        <f>AO10</f>
        <v>2.1771852560229448</v>
      </c>
    </row>
    <row r="35" spans="1:47">
      <c r="AI35" s="92"/>
    </row>
    <row r="36" spans="1:47">
      <c r="AI36" s="92"/>
    </row>
    <row r="37" spans="1:47">
      <c r="AI37" s="92"/>
    </row>
    <row r="38" spans="1:47">
      <c r="AI38" s="92"/>
    </row>
    <row r="39" spans="1:47">
      <c r="AI39" s="92"/>
    </row>
    <row r="40" spans="1:47">
      <c r="AE40" s="100" t="s">
        <v>22</v>
      </c>
      <c r="AF40" s="100"/>
      <c r="AG40" s="100"/>
      <c r="AI40" s="92"/>
    </row>
    <row r="41" spans="1:47">
      <c r="AE41" s="100" t="s">
        <v>18</v>
      </c>
      <c r="AF41" s="86">
        <f>AF10-AF6</f>
        <v>13.871999999999993</v>
      </c>
      <c r="AG41" s="86"/>
      <c r="AH41" s="93">
        <f t="shared" ref="AH41:AI41" si="19">AH10-AH6</f>
        <v>6.6839542691455165</v>
      </c>
      <c r="AI41" s="93">
        <f t="shared" si="19"/>
        <v>8.3146342171273133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1"/>
  <sheetViews>
    <sheetView zoomScale="80" zoomScaleNormal="80" zoomScalePageLayoutView="80" workbookViewId="0">
      <selection activeCell="P16" sqref="A1:XFD1048576"/>
    </sheetView>
  </sheetViews>
  <sheetFormatPr baseColWidth="10" defaultColWidth="8.83203125" defaultRowHeight="13" x14ac:dyDescent="0"/>
  <cols>
    <col min="1" max="2" width="5.5" style="78" bestFit="1" customWidth="1"/>
    <col min="3" max="3" width="11.5" style="78" bestFit="1" customWidth="1"/>
    <col min="4" max="5" width="8.83203125" style="78"/>
    <col min="6" max="6" width="8.6640625" style="78" bestFit="1" customWidth="1"/>
    <col min="7" max="7" width="12.83203125" style="78" bestFit="1" customWidth="1"/>
    <col min="8" max="9" width="14.5" style="78" bestFit="1" customWidth="1"/>
    <col min="10" max="10" width="13.83203125" style="78" bestFit="1" customWidth="1"/>
    <col min="11" max="11" width="15.83203125" style="78" bestFit="1" customWidth="1"/>
    <col min="12" max="12" width="15.6640625" style="78" bestFit="1" customWidth="1"/>
    <col min="13" max="13" width="13.5" style="78" bestFit="1" customWidth="1"/>
    <col min="14" max="14" width="16.5" style="78" bestFit="1" customWidth="1"/>
    <col min="15" max="15" width="15.83203125" style="78" customWidth="1"/>
    <col min="16" max="16" width="15.1640625" style="78" bestFit="1" customWidth="1"/>
    <col min="17" max="17" width="18" style="78" bestFit="1" customWidth="1"/>
    <col min="18" max="18" width="21.5" style="78" bestFit="1" customWidth="1"/>
    <col min="19" max="19" width="11.5" style="78" bestFit="1" customWidth="1"/>
    <col min="20" max="25" width="8.83203125" style="78"/>
    <col min="26" max="26" width="10.5" style="78" bestFit="1" customWidth="1"/>
    <col min="27" max="27" width="14.5" style="78" bestFit="1" customWidth="1"/>
    <col min="28" max="28" width="8.83203125" style="78"/>
    <col min="29" max="29" width="10.1640625" style="78" customWidth="1"/>
    <col min="30" max="31" width="8.83203125" style="78"/>
    <col min="32" max="32" width="11.5" style="78" bestFit="1" customWidth="1"/>
    <col min="33" max="16384" width="8.83203125" style="78"/>
  </cols>
  <sheetData>
    <row r="1" spans="1:30">
      <c r="A1" s="143" t="s">
        <v>33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</row>
    <row r="2" spans="1:30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</row>
    <row r="3" spans="1:30" s="32" customFormat="1" ht="24">
      <c r="A3" s="28"/>
      <c r="B3" s="28"/>
      <c r="C3" s="28" t="s">
        <v>48</v>
      </c>
      <c r="D3" s="29" t="s">
        <v>49</v>
      </c>
      <c r="E3" s="29" t="s">
        <v>50</v>
      </c>
      <c r="F3" s="29" t="s">
        <v>25</v>
      </c>
      <c r="G3" s="29" t="s">
        <v>51</v>
      </c>
      <c r="H3" s="29" t="s">
        <v>52</v>
      </c>
      <c r="I3" s="29" t="s">
        <v>51</v>
      </c>
      <c r="J3" s="29" t="s">
        <v>53</v>
      </c>
      <c r="K3" s="29" t="s">
        <v>53</v>
      </c>
      <c r="L3" s="29" t="s">
        <v>53</v>
      </c>
      <c r="M3" s="29" t="s">
        <v>54</v>
      </c>
      <c r="N3" s="29" t="s">
        <v>55</v>
      </c>
      <c r="O3" s="29" t="s">
        <v>56</v>
      </c>
      <c r="P3" s="30" t="s">
        <v>30</v>
      </c>
      <c r="Q3" s="30" t="s">
        <v>57</v>
      </c>
      <c r="R3" s="30" t="s">
        <v>58</v>
      </c>
      <c r="S3" s="28" t="s">
        <v>59</v>
      </c>
      <c r="T3" s="31"/>
      <c r="U3" s="31"/>
      <c r="V3" s="31"/>
      <c r="W3" s="28" t="s">
        <v>49</v>
      </c>
      <c r="X3" s="28" t="s">
        <v>50</v>
      </c>
      <c r="Y3" s="28" t="s">
        <v>25</v>
      </c>
      <c r="Z3" s="28" t="s">
        <v>27</v>
      </c>
      <c r="AA3" s="28" t="s">
        <v>27</v>
      </c>
      <c r="AB3" s="28" t="s">
        <v>30</v>
      </c>
      <c r="AC3" s="28" t="s">
        <v>27</v>
      </c>
      <c r="AD3" s="28" t="s">
        <v>32</v>
      </c>
    </row>
    <row r="4" spans="1:30" s="32" customFormat="1" ht="12">
      <c r="A4" s="31"/>
      <c r="B4" s="28"/>
      <c r="C4" s="28" t="s">
        <v>60</v>
      </c>
      <c r="D4" s="29"/>
      <c r="E4" s="29"/>
      <c r="F4" s="29" t="s">
        <v>26</v>
      </c>
      <c r="G4" s="29" t="s">
        <v>61</v>
      </c>
      <c r="H4" s="29" t="s">
        <v>62</v>
      </c>
      <c r="I4" s="29" t="s">
        <v>63</v>
      </c>
      <c r="J4" s="29" t="s">
        <v>61</v>
      </c>
      <c r="K4" s="29" t="s">
        <v>62</v>
      </c>
      <c r="L4" s="29" t="s">
        <v>63</v>
      </c>
      <c r="M4" s="29" t="s">
        <v>64</v>
      </c>
      <c r="N4" s="28"/>
      <c r="O4" s="31"/>
      <c r="P4" s="28" t="s">
        <v>65</v>
      </c>
      <c r="Q4" s="28" t="s">
        <v>66</v>
      </c>
      <c r="R4" s="30"/>
      <c r="S4" s="28" t="s">
        <v>60</v>
      </c>
      <c r="T4" s="31"/>
      <c r="U4" s="31"/>
      <c r="V4" s="31"/>
      <c r="W4" s="28"/>
      <c r="X4" s="28"/>
      <c r="Y4" s="28" t="s">
        <v>26</v>
      </c>
      <c r="Z4" s="28" t="s">
        <v>28</v>
      </c>
      <c r="AA4" s="28" t="s">
        <v>29</v>
      </c>
      <c r="AB4" s="28"/>
      <c r="AC4" s="28" t="s">
        <v>31</v>
      </c>
      <c r="AD4" s="28" t="s">
        <v>26</v>
      </c>
    </row>
    <row r="5" spans="1:30" s="32" customFormat="1" ht="12">
      <c r="A5" s="31"/>
      <c r="B5" s="28"/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31"/>
      <c r="O5" s="31"/>
      <c r="P5" s="31"/>
      <c r="Q5" s="31"/>
      <c r="R5" s="29"/>
      <c r="S5" s="28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</row>
    <row r="6" spans="1:30" s="37" customFormat="1" ht="12">
      <c r="A6" s="33">
        <v>2001</v>
      </c>
      <c r="B6" s="33">
        <v>2002</v>
      </c>
      <c r="C6" s="34">
        <v>984642</v>
      </c>
      <c r="D6" s="34">
        <v>14546</v>
      </c>
      <c r="E6" s="34">
        <v>9774</v>
      </c>
      <c r="F6" s="35">
        <v>4772</v>
      </c>
      <c r="G6" s="34">
        <v>33498</v>
      </c>
      <c r="H6" s="34">
        <v>42035</v>
      </c>
      <c r="I6" s="34">
        <v>-8537</v>
      </c>
      <c r="J6" s="34">
        <v>11286</v>
      </c>
      <c r="K6" s="34">
        <v>6788</v>
      </c>
      <c r="L6" s="34">
        <v>4498</v>
      </c>
      <c r="M6" s="34">
        <v>2765</v>
      </c>
      <c r="N6" s="34">
        <v>-62</v>
      </c>
      <c r="O6" s="34">
        <v>-40</v>
      </c>
      <c r="P6" s="34">
        <v>2346</v>
      </c>
      <c r="Q6" s="34">
        <v>0</v>
      </c>
      <c r="R6" s="34">
        <v>970</v>
      </c>
      <c r="S6" s="34">
        <v>990384</v>
      </c>
      <c r="T6" s="34">
        <f>I6+L6</f>
        <v>-4039</v>
      </c>
      <c r="U6" s="33">
        <f t="shared" ref="U6:V15" si="0">A6</f>
        <v>2001</v>
      </c>
      <c r="V6" s="33">
        <f t="shared" si="0"/>
        <v>2002</v>
      </c>
      <c r="W6" s="34">
        <f t="shared" ref="W6:Y15" si="1">D6</f>
        <v>14546</v>
      </c>
      <c r="X6" s="34">
        <f t="shared" si="1"/>
        <v>9774</v>
      </c>
      <c r="Y6" s="34">
        <f t="shared" si="1"/>
        <v>4772</v>
      </c>
      <c r="Z6" s="34">
        <f t="shared" ref="Z6:Z15" si="2">I6</f>
        <v>-8537</v>
      </c>
      <c r="AA6" s="34">
        <f t="shared" ref="AA6:AA15" si="3">L6+M6</f>
        <v>7263</v>
      </c>
      <c r="AB6" s="34">
        <f t="shared" ref="AB6:AB15" si="4">N6+O6+P6+Q6</f>
        <v>2244</v>
      </c>
      <c r="AC6" s="34">
        <f t="shared" ref="AC6:AC15" si="5">R6</f>
        <v>970</v>
      </c>
      <c r="AD6" s="34">
        <f t="shared" ref="AD6:AD16" si="6">Y6+AC6</f>
        <v>5742</v>
      </c>
    </row>
    <row r="7" spans="1:30" s="37" customFormat="1" ht="12">
      <c r="A7" s="33">
        <v>2002</v>
      </c>
      <c r="B7" s="33">
        <v>2003</v>
      </c>
      <c r="C7" s="34">
        <v>990384</v>
      </c>
      <c r="D7" s="34">
        <v>15078</v>
      </c>
      <c r="E7" s="34">
        <v>9869</v>
      </c>
      <c r="F7" s="35">
        <v>5209</v>
      </c>
      <c r="G7" s="34">
        <v>33899</v>
      </c>
      <c r="H7" s="34">
        <v>43380</v>
      </c>
      <c r="I7" s="34">
        <v>-9481</v>
      </c>
      <c r="J7" s="34">
        <v>11863</v>
      </c>
      <c r="K7" s="34">
        <v>6488</v>
      </c>
      <c r="L7" s="34">
        <v>5375</v>
      </c>
      <c r="M7" s="34">
        <v>2513</v>
      </c>
      <c r="N7" s="34">
        <v>-41</v>
      </c>
      <c r="O7" s="34">
        <v>-1</v>
      </c>
      <c r="P7" s="34">
        <v>2401</v>
      </c>
      <c r="Q7" s="34">
        <v>-3</v>
      </c>
      <c r="R7" s="34">
        <v>763</v>
      </c>
      <c r="S7" s="34">
        <v>996356</v>
      </c>
      <c r="T7" s="34">
        <f t="shared" ref="T7:T15" si="7">I7+L7</f>
        <v>-4106</v>
      </c>
      <c r="U7" s="33">
        <f t="shared" si="0"/>
        <v>2002</v>
      </c>
      <c r="V7" s="33">
        <f t="shared" si="0"/>
        <v>2003</v>
      </c>
      <c r="W7" s="34">
        <f t="shared" si="1"/>
        <v>15078</v>
      </c>
      <c r="X7" s="34">
        <f t="shared" si="1"/>
        <v>9869</v>
      </c>
      <c r="Y7" s="34">
        <f t="shared" si="1"/>
        <v>5209</v>
      </c>
      <c r="Z7" s="34">
        <f t="shared" si="2"/>
        <v>-9481</v>
      </c>
      <c r="AA7" s="34">
        <f t="shared" si="3"/>
        <v>7888</v>
      </c>
      <c r="AB7" s="34">
        <f t="shared" si="4"/>
        <v>2356</v>
      </c>
      <c r="AC7" s="34">
        <f t="shared" si="5"/>
        <v>763</v>
      </c>
      <c r="AD7" s="34">
        <f t="shared" si="6"/>
        <v>5972</v>
      </c>
    </row>
    <row r="8" spans="1:30" s="37" customFormat="1" ht="12">
      <c r="A8" s="33">
        <v>2003</v>
      </c>
      <c r="B8" s="33">
        <v>2004</v>
      </c>
      <c r="C8" s="34">
        <v>996356</v>
      </c>
      <c r="D8" s="34">
        <v>15501</v>
      </c>
      <c r="E8" s="34">
        <v>9667</v>
      </c>
      <c r="F8" s="35">
        <v>5834</v>
      </c>
      <c r="G8" s="34">
        <v>33041</v>
      </c>
      <c r="H8" s="34">
        <v>43987</v>
      </c>
      <c r="I8" s="34">
        <v>-10946</v>
      </c>
      <c r="J8" s="34">
        <v>15044</v>
      </c>
      <c r="K8" s="34">
        <v>7617</v>
      </c>
      <c r="L8" s="34">
        <v>7427</v>
      </c>
      <c r="M8" s="34">
        <v>1148</v>
      </c>
      <c r="N8" s="34">
        <v>184</v>
      </c>
      <c r="O8" s="34">
        <v>-114</v>
      </c>
      <c r="P8" s="34">
        <v>2490</v>
      </c>
      <c r="Q8" s="34">
        <v>-3</v>
      </c>
      <c r="R8" s="34">
        <v>186</v>
      </c>
      <c r="S8" s="34">
        <v>1002376</v>
      </c>
      <c r="T8" s="34">
        <f t="shared" si="7"/>
        <v>-3519</v>
      </c>
      <c r="U8" s="33">
        <f t="shared" si="0"/>
        <v>2003</v>
      </c>
      <c r="V8" s="33">
        <f t="shared" si="0"/>
        <v>2004</v>
      </c>
      <c r="W8" s="34">
        <f t="shared" si="1"/>
        <v>15501</v>
      </c>
      <c r="X8" s="34">
        <f t="shared" si="1"/>
        <v>9667</v>
      </c>
      <c r="Y8" s="34">
        <f t="shared" si="1"/>
        <v>5834</v>
      </c>
      <c r="Z8" s="34">
        <f t="shared" si="2"/>
        <v>-10946</v>
      </c>
      <c r="AA8" s="34">
        <f t="shared" si="3"/>
        <v>8575</v>
      </c>
      <c r="AB8" s="34">
        <f t="shared" si="4"/>
        <v>2557</v>
      </c>
      <c r="AC8" s="34">
        <f t="shared" si="5"/>
        <v>186</v>
      </c>
      <c r="AD8" s="34">
        <f t="shared" si="6"/>
        <v>6020</v>
      </c>
    </row>
    <row r="9" spans="1:30" s="37" customFormat="1" ht="12">
      <c r="A9" s="33">
        <v>2004</v>
      </c>
      <c r="B9" s="33">
        <v>2005</v>
      </c>
      <c r="C9" s="34">
        <v>1002376</v>
      </c>
      <c r="D9" s="34">
        <v>15815</v>
      </c>
      <c r="E9" s="34">
        <v>9250</v>
      </c>
      <c r="F9" s="35">
        <v>6565</v>
      </c>
      <c r="G9" s="34">
        <v>35654</v>
      </c>
      <c r="H9" s="34">
        <v>42595</v>
      </c>
      <c r="I9" s="34">
        <v>-6941</v>
      </c>
      <c r="J9" s="34">
        <v>14556</v>
      </c>
      <c r="K9" s="34">
        <v>5098</v>
      </c>
      <c r="L9" s="34">
        <v>9458</v>
      </c>
      <c r="M9" s="34">
        <v>667</v>
      </c>
      <c r="N9" s="34">
        <v>10</v>
      </c>
      <c r="O9" s="34">
        <v>-36</v>
      </c>
      <c r="P9" s="34">
        <v>2556</v>
      </c>
      <c r="Q9" s="34">
        <v>-5</v>
      </c>
      <c r="R9" s="34">
        <v>5709</v>
      </c>
      <c r="S9" s="34">
        <v>1014650</v>
      </c>
      <c r="T9" s="34">
        <f t="shared" si="7"/>
        <v>2517</v>
      </c>
      <c r="U9" s="33">
        <f t="shared" si="0"/>
        <v>2004</v>
      </c>
      <c r="V9" s="33">
        <f t="shared" si="0"/>
        <v>2005</v>
      </c>
      <c r="W9" s="34">
        <f t="shared" si="1"/>
        <v>15815</v>
      </c>
      <c r="X9" s="34">
        <f t="shared" si="1"/>
        <v>9250</v>
      </c>
      <c r="Y9" s="34">
        <f t="shared" si="1"/>
        <v>6565</v>
      </c>
      <c r="Z9" s="34">
        <f t="shared" si="2"/>
        <v>-6941</v>
      </c>
      <c r="AA9" s="34">
        <f t="shared" si="3"/>
        <v>10125</v>
      </c>
      <c r="AB9" s="34">
        <f t="shared" si="4"/>
        <v>2525</v>
      </c>
      <c r="AC9" s="34">
        <f t="shared" si="5"/>
        <v>5709</v>
      </c>
      <c r="AD9" s="34">
        <f t="shared" si="6"/>
        <v>12274</v>
      </c>
    </row>
    <row r="10" spans="1:30" s="37" customFormat="1" ht="12">
      <c r="A10" s="33">
        <v>2005</v>
      </c>
      <c r="B10" s="33">
        <v>2006</v>
      </c>
      <c r="C10" s="34">
        <v>1014650</v>
      </c>
      <c r="D10" s="34">
        <v>16062</v>
      </c>
      <c r="E10" s="34">
        <v>9116</v>
      </c>
      <c r="F10" s="35">
        <v>6946</v>
      </c>
      <c r="G10" s="34">
        <v>36145</v>
      </c>
      <c r="H10" s="34">
        <v>43787</v>
      </c>
      <c r="I10" s="34">
        <v>-7642</v>
      </c>
      <c r="J10" s="34">
        <v>10905</v>
      </c>
      <c r="K10" s="34">
        <v>7059</v>
      </c>
      <c r="L10" s="34">
        <v>3846</v>
      </c>
      <c r="M10" s="34">
        <v>339</v>
      </c>
      <c r="N10" s="34">
        <v>-16</v>
      </c>
      <c r="O10" s="34">
        <v>13</v>
      </c>
      <c r="P10" s="34">
        <v>2715</v>
      </c>
      <c r="Q10" s="34">
        <v>-8</v>
      </c>
      <c r="R10" s="34">
        <v>-753</v>
      </c>
      <c r="S10" s="34">
        <v>1020843</v>
      </c>
      <c r="T10" s="34">
        <f t="shared" si="7"/>
        <v>-3796</v>
      </c>
      <c r="U10" s="33">
        <f t="shared" si="0"/>
        <v>2005</v>
      </c>
      <c r="V10" s="33">
        <f t="shared" si="0"/>
        <v>2006</v>
      </c>
      <c r="W10" s="34">
        <f t="shared" si="1"/>
        <v>16062</v>
      </c>
      <c r="X10" s="34">
        <f t="shared" si="1"/>
        <v>9116</v>
      </c>
      <c r="Y10" s="34">
        <f t="shared" si="1"/>
        <v>6946</v>
      </c>
      <c r="Z10" s="34">
        <f t="shared" si="2"/>
        <v>-7642</v>
      </c>
      <c r="AA10" s="34">
        <f t="shared" si="3"/>
        <v>4185</v>
      </c>
      <c r="AB10" s="34">
        <f t="shared" si="4"/>
        <v>2704</v>
      </c>
      <c r="AC10" s="34">
        <f t="shared" si="5"/>
        <v>-753</v>
      </c>
      <c r="AD10" s="34">
        <f t="shared" si="6"/>
        <v>6193</v>
      </c>
    </row>
    <row r="11" spans="1:30" s="37" customFormat="1" ht="12">
      <c r="A11" s="33">
        <v>2006</v>
      </c>
      <c r="B11" s="33">
        <v>2007</v>
      </c>
      <c r="C11" s="34">
        <v>1020843</v>
      </c>
      <c r="D11" s="34">
        <v>16540</v>
      </c>
      <c r="E11" s="34">
        <v>8963</v>
      </c>
      <c r="F11" s="35">
        <v>7577</v>
      </c>
      <c r="G11" s="34">
        <v>36720</v>
      </c>
      <c r="H11" s="34">
        <v>45126</v>
      </c>
      <c r="I11" s="34">
        <v>-8406</v>
      </c>
      <c r="J11" s="34">
        <v>13205</v>
      </c>
      <c r="K11" s="34">
        <v>7407</v>
      </c>
      <c r="L11" s="34">
        <v>5798</v>
      </c>
      <c r="M11" s="34">
        <v>461</v>
      </c>
      <c r="N11" s="34">
        <v>-1</v>
      </c>
      <c r="O11" s="34">
        <v>7</v>
      </c>
      <c r="P11" s="34">
        <v>2750</v>
      </c>
      <c r="Q11" s="34">
        <v>-8</v>
      </c>
      <c r="R11" s="34">
        <v>601</v>
      </c>
      <c r="S11" s="34">
        <v>1029021</v>
      </c>
      <c r="T11" s="34">
        <f t="shared" si="7"/>
        <v>-2608</v>
      </c>
      <c r="U11" s="33">
        <f t="shared" si="0"/>
        <v>2006</v>
      </c>
      <c r="V11" s="33">
        <f t="shared" si="0"/>
        <v>2007</v>
      </c>
      <c r="W11" s="34">
        <f t="shared" si="1"/>
        <v>16540</v>
      </c>
      <c r="X11" s="34">
        <f t="shared" si="1"/>
        <v>8963</v>
      </c>
      <c r="Y11" s="34">
        <f t="shared" si="1"/>
        <v>7577</v>
      </c>
      <c r="Z11" s="34">
        <f t="shared" si="2"/>
        <v>-8406</v>
      </c>
      <c r="AA11" s="34">
        <f t="shared" si="3"/>
        <v>6259</v>
      </c>
      <c r="AB11" s="34">
        <f t="shared" si="4"/>
        <v>2748</v>
      </c>
      <c r="AC11" s="34">
        <f t="shared" si="5"/>
        <v>601</v>
      </c>
      <c r="AD11" s="34">
        <f t="shared" si="6"/>
        <v>8178</v>
      </c>
    </row>
    <row r="12" spans="1:30" s="37" customFormat="1" ht="12">
      <c r="A12" s="33">
        <v>2007</v>
      </c>
      <c r="B12" s="33">
        <v>2008</v>
      </c>
      <c r="C12" s="34">
        <v>1029021</v>
      </c>
      <c r="D12" s="34">
        <v>17174</v>
      </c>
      <c r="E12" s="34">
        <v>8672</v>
      </c>
      <c r="F12" s="35">
        <v>8502</v>
      </c>
      <c r="G12" s="34">
        <v>37012</v>
      </c>
      <c r="H12" s="34">
        <v>45274</v>
      </c>
      <c r="I12" s="34">
        <v>-8262</v>
      </c>
      <c r="J12" s="34">
        <v>11062</v>
      </c>
      <c r="K12" s="34">
        <v>4619</v>
      </c>
      <c r="L12" s="34">
        <v>6443</v>
      </c>
      <c r="M12" s="34">
        <v>605</v>
      </c>
      <c r="N12" s="34">
        <v>-41</v>
      </c>
      <c r="O12" s="34">
        <v>26</v>
      </c>
      <c r="P12" s="34">
        <v>2695</v>
      </c>
      <c r="Q12" s="34">
        <v>-9</v>
      </c>
      <c r="R12" s="34">
        <v>1457</v>
      </c>
      <c r="S12" s="34">
        <v>1038980</v>
      </c>
      <c r="T12" s="34">
        <f t="shared" si="7"/>
        <v>-1819</v>
      </c>
      <c r="U12" s="33">
        <f t="shared" si="0"/>
        <v>2007</v>
      </c>
      <c r="V12" s="33">
        <f t="shared" si="0"/>
        <v>2008</v>
      </c>
      <c r="W12" s="34">
        <f t="shared" si="1"/>
        <v>17174</v>
      </c>
      <c r="X12" s="34">
        <f t="shared" si="1"/>
        <v>8672</v>
      </c>
      <c r="Y12" s="34">
        <f t="shared" si="1"/>
        <v>8502</v>
      </c>
      <c r="Z12" s="34">
        <f t="shared" si="2"/>
        <v>-8262</v>
      </c>
      <c r="AA12" s="34">
        <f t="shared" si="3"/>
        <v>7048</v>
      </c>
      <c r="AB12" s="34">
        <f t="shared" si="4"/>
        <v>2671</v>
      </c>
      <c r="AC12" s="34">
        <f t="shared" si="5"/>
        <v>1457</v>
      </c>
      <c r="AD12" s="34">
        <f t="shared" si="6"/>
        <v>9959</v>
      </c>
    </row>
    <row r="13" spans="1:30" s="37" customFormat="1" ht="12">
      <c r="A13" s="33">
        <v>2008</v>
      </c>
      <c r="B13" s="33">
        <v>2009</v>
      </c>
      <c r="C13" s="34">
        <v>1038980</v>
      </c>
      <c r="D13" s="34">
        <v>17470</v>
      </c>
      <c r="E13" s="34">
        <v>8421</v>
      </c>
      <c r="F13" s="35">
        <v>9049</v>
      </c>
      <c r="G13" s="34">
        <v>38356</v>
      </c>
      <c r="H13" s="34">
        <v>43444</v>
      </c>
      <c r="I13" s="34">
        <v>-5088</v>
      </c>
      <c r="J13" s="34">
        <v>11842</v>
      </c>
      <c r="K13" s="34">
        <v>8147</v>
      </c>
      <c r="L13" s="34">
        <v>3695</v>
      </c>
      <c r="M13" s="34">
        <v>867</v>
      </c>
      <c r="N13" s="34">
        <v>-66</v>
      </c>
      <c r="O13" s="34">
        <v>5</v>
      </c>
      <c r="P13" s="34">
        <v>2638</v>
      </c>
      <c r="Q13" s="34">
        <v>-8</v>
      </c>
      <c r="R13" s="34">
        <v>2043</v>
      </c>
      <c r="S13" s="34">
        <v>1050072</v>
      </c>
      <c r="T13" s="34">
        <f t="shared" si="7"/>
        <v>-1393</v>
      </c>
      <c r="U13" s="33">
        <f t="shared" si="0"/>
        <v>2008</v>
      </c>
      <c r="V13" s="33">
        <f t="shared" si="0"/>
        <v>2009</v>
      </c>
      <c r="W13" s="34">
        <f t="shared" si="1"/>
        <v>17470</v>
      </c>
      <c r="X13" s="34">
        <f t="shared" si="1"/>
        <v>8421</v>
      </c>
      <c r="Y13" s="34">
        <f t="shared" si="1"/>
        <v>9049</v>
      </c>
      <c r="Z13" s="34">
        <f t="shared" si="2"/>
        <v>-5088</v>
      </c>
      <c r="AA13" s="34">
        <f t="shared" si="3"/>
        <v>4562</v>
      </c>
      <c r="AB13" s="34">
        <f t="shared" si="4"/>
        <v>2569</v>
      </c>
      <c r="AC13" s="34">
        <f t="shared" si="5"/>
        <v>2043</v>
      </c>
      <c r="AD13" s="34">
        <f t="shared" si="6"/>
        <v>11092</v>
      </c>
    </row>
    <row r="14" spans="1:30" s="37" customFormat="1" ht="12">
      <c r="A14" s="33">
        <v>2009</v>
      </c>
      <c r="B14" s="33">
        <v>2010</v>
      </c>
      <c r="C14" s="34">
        <v>1050072</v>
      </c>
      <c r="D14" s="34">
        <v>17055</v>
      </c>
      <c r="E14" s="34">
        <v>8288</v>
      </c>
      <c r="F14" s="35">
        <v>8767</v>
      </c>
      <c r="G14" s="34">
        <v>38253</v>
      </c>
      <c r="H14" s="34">
        <v>44885</v>
      </c>
      <c r="I14" s="34">
        <v>-6632</v>
      </c>
      <c r="J14" s="34">
        <v>12365</v>
      </c>
      <c r="K14" s="34">
        <v>6505</v>
      </c>
      <c r="L14" s="34">
        <v>5860</v>
      </c>
      <c r="M14" s="34">
        <v>517</v>
      </c>
      <c r="N14" s="34">
        <v>-26</v>
      </c>
      <c r="O14" s="34">
        <v>8</v>
      </c>
      <c r="P14" s="34">
        <v>2509</v>
      </c>
      <c r="Q14" s="34">
        <v>-1</v>
      </c>
      <c r="R14" s="34">
        <v>2235</v>
      </c>
      <c r="S14" s="34">
        <v>1061074</v>
      </c>
      <c r="T14" s="34">
        <f t="shared" si="7"/>
        <v>-772</v>
      </c>
      <c r="U14" s="33">
        <f t="shared" si="0"/>
        <v>2009</v>
      </c>
      <c r="V14" s="33">
        <f t="shared" si="0"/>
        <v>2010</v>
      </c>
      <c r="W14" s="34">
        <f t="shared" si="1"/>
        <v>17055</v>
      </c>
      <c r="X14" s="34">
        <f t="shared" si="1"/>
        <v>8288</v>
      </c>
      <c r="Y14" s="34">
        <f t="shared" si="1"/>
        <v>8767</v>
      </c>
      <c r="Z14" s="34">
        <f t="shared" si="2"/>
        <v>-6632</v>
      </c>
      <c r="AA14" s="34">
        <f t="shared" si="3"/>
        <v>6377</v>
      </c>
      <c r="AB14" s="34">
        <f t="shared" si="4"/>
        <v>2490</v>
      </c>
      <c r="AC14" s="34">
        <f t="shared" si="5"/>
        <v>2235</v>
      </c>
      <c r="AD14" s="34">
        <f t="shared" si="6"/>
        <v>11002</v>
      </c>
    </row>
    <row r="15" spans="1:30" s="37" customFormat="1" ht="12">
      <c r="A15" s="33">
        <v>2010</v>
      </c>
      <c r="B15" s="33">
        <v>2011</v>
      </c>
      <c r="C15" s="34">
        <v>1061074</v>
      </c>
      <c r="D15" s="34">
        <v>17479</v>
      </c>
      <c r="E15" s="34">
        <v>8107</v>
      </c>
      <c r="F15" s="34">
        <v>9372</v>
      </c>
      <c r="G15" s="34">
        <v>38041</v>
      </c>
      <c r="H15" s="34">
        <v>43555</v>
      </c>
      <c r="I15" s="34">
        <v>-5514</v>
      </c>
      <c r="J15" s="34">
        <v>15323</v>
      </c>
      <c r="K15" s="34">
        <v>8317</v>
      </c>
      <c r="L15" s="34">
        <v>7006</v>
      </c>
      <c r="M15" s="34">
        <v>531</v>
      </c>
      <c r="N15" s="34">
        <v>-6</v>
      </c>
      <c r="O15" s="34">
        <v>2</v>
      </c>
      <c r="P15" s="34">
        <v>1818</v>
      </c>
      <c r="Q15" s="34">
        <v>0</v>
      </c>
      <c r="R15" s="35">
        <v>3837</v>
      </c>
      <c r="S15" s="34">
        <v>1074283</v>
      </c>
      <c r="T15" s="34">
        <f t="shared" si="7"/>
        <v>1492</v>
      </c>
      <c r="U15" s="33">
        <f t="shared" si="0"/>
        <v>2010</v>
      </c>
      <c r="V15" s="33">
        <f t="shared" si="0"/>
        <v>2011</v>
      </c>
      <c r="W15" s="34">
        <f t="shared" si="1"/>
        <v>17479</v>
      </c>
      <c r="X15" s="34">
        <f t="shared" si="1"/>
        <v>8107</v>
      </c>
      <c r="Y15" s="34">
        <f t="shared" si="1"/>
        <v>9372</v>
      </c>
      <c r="Z15" s="34">
        <f t="shared" si="2"/>
        <v>-5514</v>
      </c>
      <c r="AA15" s="34">
        <f t="shared" si="3"/>
        <v>7537</v>
      </c>
      <c r="AB15" s="34">
        <f t="shared" si="4"/>
        <v>1814</v>
      </c>
      <c r="AC15" s="34">
        <f t="shared" si="5"/>
        <v>3837</v>
      </c>
      <c r="AD15" s="34">
        <f t="shared" si="6"/>
        <v>13209</v>
      </c>
    </row>
    <row r="16" spans="1:30">
      <c r="A16" s="143"/>
      <c r="B16" s="14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>
        <v>17</v>
      </c>
      <c r="Q16" s="103"/>
      <c r="R16" s="103"/>
      <c r="S16" s="103"/>
      <c r="T16" s="103"/>
      <c r="U16" s="33">
        <f>A23</f>
        <v>2011</v>
      </c>
      <c r="V16" s="33">
        <f>B23</f>
        <v>2012</v>
      </c>
      <c r="W16" s="144">
        <f>D23</f>
        <v>17636</v>
      </c>
      <c r="X16" s="144">
        <f>E23</f>
        <v>8028</v>
      </c>
      <c r="Y16" s="144">
        <f>F23</f>
        <v>9608</v>
      </c>
      <c r="Z16" s="144">
        <f>I23</f>
        <v>-3165</v>
      </c>
      <c r="AA16" s="144">
        <f>L23</f>
        <v>4708</v>
      </c>
      <c r="AB16" s="144">
        <f>P23</f>
        <v>-17</v>
      </c>
      <c r="AC16" s="144">
        <f>R23</f>
        <v>1526</v>
      </c>
      <c r="AD16" s="34">
        <f t="shared" si="6"/>
        <v>11134</v>
      </c>
    </row>
    <row r="17" spans="1:30">
      <c r="A17" s="143" t="s">
        <v>67</v>
      </c>
      <c r="B17" s="14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43"/>
      <c r="V17" s="143"/>
      <c r="W17" s="103"/>
      <c r="X17" s="103"/>
      <c r="Y17" s="103"/>
      <c r="Z17" s="103"/>
      <c r="AA17" s="103"/>
      <c r="AB17" s="103"/>
      <c r="AC17" s="103"/>
      <c r="AD17" s="103"/>
    </row>
    <row r="18" spans="1:30">
      <c r="A18" s="143" t="s">
        <v>19</v>
      </c>
      <c r="B18" s="143"/>
      <c r="C18" s="103"/>
      <c r="D18" s="103"/>
      <c r="E18" s="103"/>
      <c r="F18" s="103"/>
      <c r="G18" s="144">
        <f t="shared" ref="G18:R18" si="8">AVERAGE(G6:G15)</f>
        <v>36061.9</v>
      </c>
      <c r="H18" s="144">
        <f t="shared" si="8"/>
        <v>43806.8</v>
      </c>
      <c r="I18" s="144">
        <f t="shared" si="8"/>
        <v>-7744.9</v>
      </c>
      <c r="J18" s="144">
        <f t="shared" si="8"/>
        <v>12745.1</v>
      </c>
      <c r="K18" s="144">
        <f t="shared" si="8"/>
        <v>6804.5</v>
      </c>
      <c r="L18" s="144">
        <f t="shared" si="8"/>
        <v>5940.6</v>
      </c>
      <c r="M18" s="144">
        <f t="shared" si="8"/>
        <v>1041.3</v>
      </c>
      <c r="N18" s="144">
        <f t="shared" si="8"/>
        <v>-6.5</v>
      </c>
      <c r="O18" s="144">
        <f t="shared" si="8"/>
        <v>-13</v>
      </c>
      <c r="P18" s="144">
        <f>AVERAGE(P6:P16)</f>
        <v>2266.818181818182</v>
      </c>
      <c r="Q18" s="144">
        <f t="shared" si="8"/>
        <v>-4.5</v>
      </c>
      <c r="R18" s="144">
        <f t="shared" si="8"/>
        <v>1704.8</v>
      </c>
      <c r="S18" s="103"/>
      <c r="T18" s="103"/>
      <c r="U18" s="143" t="s">
        <v>17</v>
      </c>
      <c r="V18" s="143"/>
      <c r="W18" s="103"/>
      <c r="X18" s="103"/>
      <c r="Y18" s="103"/>
      <c r="Z18" s="103"/>
      <c r="AA18" s="103"/>
      <c r="AB18" s="103"/>
      <c r="AC18" s="103"/>
      <c r="AD18" s="103"/>
    </row>
    <row r="19" spans="1:30">
      <c r="A19" s="143"/>
      <c r="B19" s="14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43" t="s">
        <v>19</v>
      </c>
      <c r="V19" s="143"/>
      <c r="W19" s="103"/>
      <c r="X19" s="103"/>
      <c r="Y19" s="144">
        <f t="shared" ref="Y19:AD20" si="9">AVERAGE(Y6:Y15)</f>
        <v>7259.3</v>
      </c>
      <c r="Z19" s="144">
        <f t="shared" si="9"/>
        <v>-7744.9</v>
      </c>
      <c r="AA19" s="144">
        <f t="shared" si="9"/>
        <v>6981.9</v>
      </c>
      <c r="AB19" s="144">
        <f t="shared" si="9"/>
        <v>2467.8000000000002</v>
      </c>
      <c r="AC19" s="144">
        <f t="shared" si="9"/>
        <v>1704.8</v>
      </c>
      <c r="AD19" s="144">
        <f t="shared" si="9"/>
        <v>8964.1</v>
      </c>
    </row>
    <row r="20" spans="1:30" ht="24">
      <c r="A20" s="28"/>
      <c r="B20" s="28"/>
      <c r="C20" s="28" t="s">
        <v>48</v>
      </c>
      <c r="D20" s="29" t="s">
        <v>49</v>
      </c>
      <c r="E20" s="29" t="s">
        <v>50</v>
      </c>
      <c r="F20" s="29" t="s">
        <v>25</v>
      </c>
      <c r="G20" s="29" t="s">
        <v>51</v>
      </c>
      <c r="H20" s="29" t="s">
        <v>52</v>
      </c>
      <c r="I20" s="29" t="s">
        <v>51</v>
      </c>
      <c r="J20" s="29" t="s">
        <v>53</v>
      </c>
      <c r="K20" s="29" t="s">
        <v>53</v>
      </c>
      <c r="L20" s="29" t="s">
        <v>68</v>
      </c>
      <c r="M20" s="103"/>
      <c r="N20" s="103"/>
      <c r="O20" s="103"/>
      <c r="P20" s="30" t="s">
        <v>69</v>
      </c>
      <c r="Q20" s="103"/>
      <c r="R20" s="30" t="s">
        <v>70</v>
      </c>
      <c r="S20" s="28" t="s">
        <v>59</v>
      </c>
      <c r="T20" s="103"/>
      <c r="U20" s="143" t="s">
        <v>71</v>
      </c>
      <c r="V20" s="143"/>
      <c r="W20" s="103"/>
      <c r="X20" s="103"/>
      <c r="Y20" s="144">
        <f t="shared" si="9"/>
        <v>7742.9</v>
      </c>
      <c r="Z20" s="144">
        <f t="shared" si="9"/>
        <v>-7207.7</v>
      </c>
      <c r="AA20" s="144">
        <f t="shared" si="9"/>
        <v>6726.4</v>
      </c>
      <c r="AB20" s="144">
        <f t="shared" si="9"/>
        <v>2241.6999999999998</v>
      </c>
      <c r="AC20" s="144">
        <f t="shared" si="9"/>
        <v>1760.4</v>
      </c>
      <c r="AD20" s="144">
        <f t="shared" si="9"/>
        <v>9503.2999999999993</v>
      </c>
    </row>
    <row r="21" spans="1:30">
      <c r="A21" s="28"/>
      <c r="B21" s="28"/>
      <c r="C21" s="28" t="s">
        <v>60</v>
      </c>
      <c r="D21" s="29"/>
      <c r="E21" s="29"/>
      <c r="F21" s="29" t="s">
        <v>26</v>
      </c>
      <c r="G21" s="29" t="s">
        <v>61</v>
      </c>
      <c r="H21" s="29" t="s">
        <v>62</v>
      </c>
      <c r="I21" s="29" t="s">
        <v>63</v>
      </c>
      <c r="J21" s="29" t="s">
        <v>61</v>
      </c>
      <c r="K21" s="29" t="s">
        <v>62</v>
      </c>
      <c r="L21" s="29" t="s">
        <v>63</v>
      </c>
      <c r="M21" s="103"/>
      <c r="N21" s="103"/>
      <c r="O21" s="103"/>
      <c r="P21" s="30" t="s">
        <v>72</v>
      </c>
      <c r="Q21" s="103"/>
      <c r="R21" s="30" t="s">
        <v>73</v>
      </c>
      <c r="S21" s="28" t="s">
        <v>60</v>
      </c>
      <c r="T21" s="103"/>
      <c r="U21" s="143" t="s">
        <v>9</v>
      </c>
      <c r="V21" s="143"/>
      <c r="W21" s="103"/>
      <c r="X21" s="103"/>
      <c r="Y21" s="144">
        <f t="shared" ref="Y21:AD21" si="10">AVERAGE(Y12:Y16)</f>
        <v>9059.6</v>
      </c>
      <c r="Z21" s="144">
        <f t="shared" si="10"/>
        <v>-5732.2</v>
      </c>
      <c r="AA21" s="144">
        <f t="shared" si="10"/>
        <v>6046.4</v>
      </c>
      <c r="AB21" s="144">
        <f t="shared" si="10"/>
        <v>1905.4</v>
      </c>
      <c r="AC21" s="144">
        <f t="shared" si="10"/>
        <v>2219.6</v>
      </c>
      <c r="AD21" s="144">
        <f t="shared" si="10"/>
        <v>11279.2</v>
      </c>
    </row>
    <row r="22" spans="1:30">
      <c r="A22" s="143"/>
      <c r="B22" s="14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</row>
    <row r="23" spans="1:30" s="37" customFormat="1">
      <c r="A23" s="143">
        <v>2011</v>
      </c>
      <c r="B23" s="33">
        <v>2012</v>
      </c>
      <c r="C23" s="144">
        <v>1074283</v>
      </c>
      <c r="D23" s="144">
        <v>17636</v>
      </c>
      <c r="E23" s="144">
        <v>8028</v>
      </c>
      <c r="F23" s="144">
        <v>9608</v>
      </c>
      <c r="G23" s="144">
        <v>42338</v>
      </c>
      <c r="H23" s="144">
        <v>45503</v>
      </c>
      <c r="I23" s="144">
        <v>-3165</v>
      </c>
      <c r="J23" s="144">
        <v>11710</v>
      </c>
      <c r="K23" s="144">
        <v>7002</v>
      </c>
      <c r="L23" s="144">
        <v>4708</v>
      </c>
      <c r="M23" s="36"/>
      <c r="N23" s="36"/>
      <c r="O23" s="36"/>
      <c r="P23" s="144">
        <v>-17</v>
      </c>
      <c r="Q23" s="36"/>
      <c r="R23" s="144">
        <v>1526</v>
      </c>
      <c r="S23" s="144">
        <v>1085417</v>
      </c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5" spans="1:30">
      <c r="A25" s="27" t="s">
        <v>34</v>
      </c>
    </row>
    <row r="27" spans="1:30" s="32" customFormat="1" ht="24">
      <c r="A27" s="38"/>
      <c r="B27" s="38"/>
      <c r="C27" s="38" t="s">
        <v>48</v>
      </c>
      <c r="D27" s="39" t="s">
        <v>49</v>
      </c>
      <c r="E27" s="39" t="s">
        <v>50</v>
      </c>
      <c r="F27" s="39" t="s">
        <v>25</v>
      </c>
      <c r="G27" s="39" t="s">
        <v>51</v>
      </c>
      <c r="H27" s="39" t="s">
        <v>52</v>
      </c>
      <c r="I27" s="39" t="s">
        <v>51</v>
      </c>
      <c r="J27" s="39" t="s">
        <v>53</v>
      </c>
      <c r="K27" s="39" t="s">
        <v>53</v>
      </c>
      <c r="L27" s="39" t="s">
        <v>53</v>
      </c>
      <c r="M27" s="39" t="s">
        <v>54</v>
      </c>
      <c r="N27" s="39" t="s">
        <v>55</v>
      </c>
      <c r="O27" s="39" t="s">
        <v>56</v>
      </c>
      <c r="P27" s="40" t="s">
        <v>30</v>
      </c>
      <c r="Q27" s="40" t="s">
        <v>57</v>
      </c>
      <c r="R27" s="40" t="s">
        <v>58</v>
      </c>
      <c r="S27" s="38" t="s">
        <v>59</v>
      </c>
      <c r="W27" s="38" t="s">
        <v>49</v>
      </c>
      <c r="X27" s="38" t="s">
        <v>50</v>
      </c>
      <c r="Y27" s="38" t="s">
        <v>25</v>
      </c>
      <c r="Z27" s="38" t="s">
        <v>27</v>
      </c>
      <c r="AA27" s="38" t="s">
        <v>27</v>
      </c>
      <c r="AB27" s="38" t="s">
        <v>30</v>
      </c>
      <c r="AC27" s="38" t="s">
        <v>27</v>
      </c>
      <c r="AD27" s="38" t="s">
        <v>32</v>
      </c>
    </row>
    <row r="28" spans="1:30" s="32" customFormat="1" ht="12">
      <c r="B28" s="38"/>
      <c r="C28" s="38" t="s">
        <v>60</v>
      </c>
      <c r="D28" s="39"/>
      <c r="E28" s="39"/>
      <c r="F28" s="39" t="s">
        <v>26</v>
      </c>
      <c r="G28" s="39" t="s">
        <v>61</v>
      </c>
      <c r="H28" s="39" t="s">
        <v>62</v>
      </c>
      <c r="I28" s="39" t="s">
        <v>63</v>
      </c>
      <c r="J28" s="39" t="s">
        <v>61</v>
      </c>
      <c r="K28" s="39" t="s">
        <v>62</v>
      </c>
      <c r="L28" s="39" t="s">
        <v>63</v>
      </c>
      <c r="M28" s="39" t="s">
        <v>64</v>
      </c>
      <c r="N28" s="38"/>
      <c r="P28" s="38" t="s">
        <v>65</v>
      </c>
      <c r="Q28" s="38" t="s">
        <v>66</v>
      </c>
      <c r="R28" s="40"/>
      <c r="S28" s="38" t="s">
        <v>60</v>
      </c>
      <c r="W28" s="38"/>
      <c r="X28" s="38"/>
      <c r="Y28" s="38" t="s">
        <v>26</v>
      </c>
      <c r="Z28" s="38" t="s">
        <v>28</v>
      </c>
      <c r="AA28" s="38" t="s">
        <v>29</v>
      </c>
      <c r="AB28" s="38"/>
      <c r="AC28" s="38" t="s">
        <v>31</v>
      </c>
      <c r="AD28" s="38" t="s">
        <v>26</v>
      </c>
    </row>
    <row r="29" spans="1:30" s="32" customFormat="1" ht="12">
      <c r="B29" s="38"/>
      <c r="C29" s="38"/>
      <c r="D29" s="39"/>
      <c r="E29" s="39"/>
      <c r="F29" s="39"/>
      <c r="G29" s="39"/>
      <c r="H29" s="39"/>
      <c r="I29" s="39"/>
      <c r="J29" s="39"/>
      <c r="K29" s="39"/>
      <c r="L29" s="39"/>
      <c r="M29" s="39"/>
      <c r="R29" s="39"/>
      <c r="S29" s="38"/>
    </row>
    <row r="30" spans="1:30" s="37" customFormat="1" ht="12">
      <c r="A30" s="41">
        <v>2001</v>
      </c>
      <c r="B30" s="41">
        <v>2002</v>
      </c>
      <c r="C30" s="17">
        <v>87904</v>
      </c>
      <c r="D30" s="17">
        <v>806</v>
      </c>
      <c r="E30" s="17">
        <v>946</v>
      </c>
      <c r="F30" s="18">
        <v>-140</v>
      </c>
      <c r="G30" s="17">
        <v>5167</v>
      </c>
      <c r="H30" s="17">
        <v>4060</v>
      </c>
      <c r="I30" s="17">
        <v>1107</v>
      </c>
      <c r="J30" s="17">
        <v>158</v>
      </c>
      <c r="K30" s="17">
        <v>74</v>
      </c>
      <c r="L30" s="17">
        <v>84</v>
      </c>
      <c r="M30" s="17">
        <v>-30</v>
      </c>
      <c r="N30" s="17">
        <v>97</v>
      </c>
      <c r="O30" s="17">
        <v>0</v>
      </c>
      <c r="P30" s="17">
        <v>-1</v>
      </c>
      <c r="Q30" s="17">
        <v>0</v>
      </c>
      <c r="R30" s="17">
        <v>1257</v>
      </c>
      <c r="S30" s="17">
        <v>89021</v>
      </c>
      <c r="U30" s="41">
        <f t="shared" ref="U30:V39" si="11">A30</f>
        <v>2001</v>
      </c>
      <c r="V30" s="41">
        <f t="shared" si="11"/>
        <v>2002</v>
      </c>
      <c r="W30" s="17">
        <f>D30</f>
        <v>806</v>
      </c>
      <c r="X30" s="17">
        <f>E30</f>
        <v>946</v>
      </c>
      <c r="Y30" s="17">
        <f>F30</f>
        <v>-140</v>
      </c>
      <c r="Z30" s="17">
        <f>I30</f>
        <v>1107</v>
      </c>
      <c r="AA30" s="17">
        <f>L30+M30</f>
        <v>54</v>
      </c>
      <c r="AB30" s="17">
        <f>N30+O30+P30+Q30</f>
        <v>96</v>
      </c>
      <c r="AC30" s="17">
        <f>R30</f>
        <v>1257</v>
      </c>
      <c r="AD30" s="17">
        <f>Y30+AC30</f>
        <v>1117</v>
      </c>
    </row>
    <row r="31" spans="1:30" s="37" customFormat="1" ht="12">
      <c r="A31" s="41">
        <v>2002</v>
      </c>
      <c r="B31" s="41">
        <v>2003</v>
      </c>
      <c r="C31" s="17">
        <v>89021</v>
      </c>
      <c r="D31" s="17">
        <v>819</v>
      </c>
      <c r="E31" s="17">
        <v>995</v>
      </c>
      <c r="F31" s="18">
        <v>-176</v>
      </c>
      <c r="G31" s="17">
        <v>5146</v>
      </c>
      <c r="H31" s="17">
        <v>4083</v>
      </c>
      <c r="I31" s="17">
        <v>1063</v>
      </c>
      <c r="J31" s="17">
        <v>173</v>
      </c>
      <c r="K31" s="17">
        <v>90</v>
      </c>
      <c r="L31" s="17">
        <v>83</v>
      </c>
      <c r="M31" s="17">
        <v>0</v>
      </c>
      <c r="N31" s="17">
        <v>-8</v>
      </c>
      <c r="O31" s="17">
        <v>0</v>
      </c>
      <c r="P31" s="17">
        <v>2</v>
      </c>
      <c r="Q31" s="17">
        <v>-1</v>
      </c>
      <c r="R31" s="17">
        <v>1139</v>
      </c>
      <c r="S31" s="17">
        <v>89984</v>
      </c>
      <c r="U31" s="41">
        <f t="shared" si="11"/>
        <v>2002</v>
      </c>
      <c r="V31" s="41">
        <f t="shared" si="11"/>
        <v>2003</v>
      </c>
      <c r="W31" s="17">
        <f t="shared" ref="W31:Y39" si="12">D31</f>
        <v>819</v>
      </c>
      <c r="X31" s="17">
        <f t="shared" si="12"/>
        <v>995</v>
      </c>
      <c r="Y31" s="17">
        <f t="shared" si="12"/>
        <v>-176</v>
      </c>
      <c r="Z31" s="17">
        <f t="shared" ref="Z31:Z39" si="13">I31</f>
        <v>1063</v>
      </c>
      <c r="AA31" s="17">
        <f t="shared" ref="AA31:AA39" si="14">L31+M31</f>
        <v>83</v>
      </c>
      <c r="AB31" s="17">
        <f t="shared" ref="AB31:AB39" si="15">N31+O31+P31+Q31</f>
        <v>-7</v>
      </c>
      <c r="AC31" s="17">
        <f t="shared" ref="AC31:AC39" si="16">R31</f>
        <v>1139</v>
      </c>
      <c r="AD31" s="17">
        <f t="shared" ref="AD31:AD40" si="17">Y31+AC31</f>
        <v>963</v>
      </c>
    </row>
    <row r="32" spans="1:30" s="37" customFormat="1" ht="12">
      <c r="A32" s="41">
        <v>2003</v>
      </c>
      <c r="B32" s="41">
        <v>2004</v>
      </c>
      <c r="C32" s="17">
        <v>89984</v>
      </c>
      <c r="D32" s="17">
        <v>897</v>
      </c>
      <c r="E32" s="17">
        <v>1036</v>
      </c>
      <c r="F32" s="18">
        <v>-139</v>
      </c>
      <c r="G32" s="17">
        <v>4775</v>
      </c>
      <c r="H32" s="17">
        <v>4006</v>
      </c>
      <c r="I32" s="17">
        <v>769</v>
      </c>
      <c r="J32" s="17">
        <v>128</v>
      </c>
      <c r="K32" s="17">
        <v>129</v>
      </c>
      <c r="L32" s="17">
        <v>-1</v>
      </c>
      <c r="M32" s="17">
        <v>1</v>
      </c>
      <c r="N32" s="17">
        <v>-76</v>
      </c>
      <c r="O32" s="17">
        <v>0</v>
      </c>
      <c r="P32" s="17">
        <v>-19</v>
      </c>
      <c r="Q32" s="17">
        <v>-3</v>
      </c>
      <c r="R32" s="17">
        <v>671</v>
      </c>
      <c r="S32" s="17">
        <v>90516</v>
      </c>
      <c r="U32" s="41">
        <f t="shared" si="11"/>
        <v>2003</v>
      </c>
      <c r="V32" s="41">
        <f t="shared" si="11"/>
        <v>2004</v>
      </c>
      <c r="W32" s="17">
        <f t="shared" si="12"/>
        <v>897</v>
      </c>
      <c r="X32" s="17">
        <f t="shared" si="12"/>
        <v>1036</v>
      </c>
      <c r="Y32" s="17">
        <f t="shared" si="12"/>
        <v>-139</v>
      </c>
      <c r="Z32" s="17">
        <f t="shared" si="13"/>
        <v>769</v>
      </c>
      <c r="AA32" s="17">
        <f t="shared" si="14"/>
        <v>0</v>
      </c>
      <c r="AB32" s="17">
        <f t="shared" si="15"/>
        <v>-98</v>
      </c>
      <c r="AC32" s="17">
        <f t="shared" si="16"/>
        <v>671</v>
      </c>
      <c r="AD32" s="17">
        <f t="shared" si="17"/>
        <v>532</v>
      </c>
    </row>
    <row r="33" spans="1:30" s="37" customFormat="1" ht="12">
      <c r="A33" s="41">
        <v>2004</v>
      </c>
      <c r="B33" s="41">
        <v>2005</v>
      </c>
      <c r="C33" s="17">
        <v>90516</v>
      </c>
      <c r="D33" s="17">
        <v>896</v>
      </c>
      <c r="E33" s="17">
        <v>992</v>
      </c>
      <c r="F33" s="18">
        <v>-96</v>
      </c>
      <c r="G33" s="17">
        <v>4643</v>
      </c>
      <c r="H33" s="17">
        <v>4093</v>
      </c>
      <c r="I33" s="17">
        <v>550</v>
      </c>
      <c r="J33" s="17">
        <v>134</v>
      </c>
      <c r="K33" s="17">
        <v>135</v>
      </c>
      <c r="L33" s="17">
        <v>-1</v>
      </c>
      <c r="M33" s="17">
        <v>0</v>
      </c>
      <c r="N33" s="17">
        <v>98</v>
      </c>
      <c r="O33" s="17">
        <v>0</v>
      </c>
      <c r="P33" s="17">
        <v>-17</v>
      </c>
      <c r="Q33" s="17">
        <v>-4</v>
      </c>
      <c r="R33" s="17">
        <v>626</v>
      </c>
      <c r="S33" s="17">
        <v>91046</v>
      </c>
      <c r="U33" s="41">
        <f t="shared" si="11"/>
        <v>2004</v>
      </c>
      <c r="V33" s="41">
        <f t="shared" si="11"/>
        <v>2005</v>
      </c>
      <c r="W33" s="17">
        <f t="shared" si="12"/>
        <v>896</v>
      </c>
      <c r="X33" s="17">
        <f t="shared" si="12"/>
        <v>992</v>
      </c>
      <c r="Y33" s="17">
        <f t="shared" si="12"/>
        <v>-96</v>
      </c>
      <c r="Z33" s="17">
        <f t="shared" si="13"/>
        <v>550</v>
      </c>
      <c r="AA33" s="17">
        <f t="shared" si="14"/>
        <v>-1</v>
      </c>
      <c r="AB33" s="17">
        <f t="shared" si="15"/>
        <v>77</v>
      </c>
      <c r="AC33" s="17">
        <f t="shared" si="16"/>
        <v>626</v>
      </c>
      <c r="AD33" s="17">
        <f t="shared" si="17"/>
        <v>530</v>
      </c>
    </row>
    <row r="34" spans="1:30" s="37" customFormat="1" ht="12">
      <c r="A34" s="41">
        <v>2005</v>
      </c>
      <c r="B34" s="41">
        <v>2006</v>
      </c>
      <c r="C34" s="17">
        <v>91046</v>
      </c>
      <c r="D34" s="17">
        <v>862</v>
      </c>
      <c r="E34" s="17">
        <v>939</v>
      </c>
      <c r="F34" s="18">
        <v>-77</v>
      </c>
      <c r="G34" s="17">
        <v>4766</v>
      </c>
      <c r="H34" s="17">
        <v>4073</v>
      </c>
      <c r="I34" s="17">
        <v>693</v>
      </c>
      <c r="J34" s="17">
        <v>253</v>
      </c>
      <c r="K34" s="17">
        <v>142</v>
      </c>
      <c r="L34" s="17">
        <v>111</v>
      </c>
      <c r="M34" s="17">
        <v>0</v>
      </c>
      <c r="N34" s="17">
        <v>-15</v>
      </c>
      <c r="O34" s="17">
        <v>0</v>
      </c>
      <c r="P34" s="17">
        <v>-19</v>
      </c>
      <c r="Q34" s="17">
        <v>-5</v>
      </c>
      <c r="R34" s="17">
        <v>765</v>
      </c>
      <c r="S34" s="17">
        <v>91734</v>
      </c>
      <c r="U34" s="41">
        <f t="shared" si="11"/>
        <v>2005</v>
      </c>
      <c r="V34" s="41">
        <f t="shared" si="11"/>
        <v>2006</v>
      </c>
      <c r="W34" s="17">
        <f t="shared" si="12"/>
        <v>862</v>
      </c>
      <c r="X34" s="17">
        <f t="shared" si="12"/>
        <v>939</v>
      </c>
      <c r="Y34" s="17">
        <f t="shared" si="12"/>
        <v>-77</v>
      </c>
      <c r="Z34" s="17">
        <f t="shared" si="13"/>
        <v>693</v>
      </c>
      <c r="AA34" s="17">
        <f t="shared" si="14"/>
        <v>111</v>
      </c>
      <c r="AB34" s="17">
        <f t="shared" si="15"/>
        <v>-39</v>
      </c>
      <c r="AC34" s="17">
        <f t="shared" si="16"/>
        <v>765</v>
      </c>
      <c r="AD34" s="17">
        <f t="shared" si="17"/>
        <v>688</v>
      </c>
    </row>
    <row r="35" spans="1:30" s="37" customFormat="1" ht="12">
      <c r="A35" s="41">
        <v>2006</v>
      </c>
      <c r="B35" s="41">
        <v>2007</v>
      </c>
      <c r="C35" s="17">
        <v>91734</v>
      </c>
      <c r="D35" s="17">
        <v>935</v>
      </c>
      <c r="E35" s="17">
        <v>940</v>
      </c>
      <c r="F35" s="18">
        <v>-5</v>
      </c>
      <c r="G35" s="17">
        <v>4973</v>
      </c>
      <c r="H35" s="17">
        <v>4272</v>
      </c>
      <c r="I35" s="17">
        <v>701</v>
      </c>
      <c r="J35" s="17">
        <v>195</v>
      </c>
      <c r="K35" s="17">
        <v>178</v>
      </c>
      <c r="L35" s="17">
        <v>17</v>
      </c>
      <c r="M35" s="17">
        <v>0</v>
      </c>
      <c r="N35" s="17">
        <v>127</v>
      </c>
      <c r="O35" s="17">
        <v>0</v>
      </c>
      <c r="P35" s="17">
        <v>-5</v>
      </c>
      <c r="Q35" s="17">
        <v>-6</v>
      </c>
      <c r="R35" s="17">
        <v>834</v>
      </c>
      <c r="S35" s="17">
        <v>92563</v>
      </c>
      <c r="U35" s="41">
        <f t="shared" si="11"/>
        <v>2006</v>
      </c>
      <c r="V35" s="41">
        <f t="shared" si="11"/>
        <v>2007</v>
      </c>
      <c r="W35" s="17">
        <f t="shared" si="12"/>
        <v>935</v>
      </c>
      <c r="X35" s="17">
        <f t="shared" si="12"/>
        <v>940</v>
      </c>
      <c r="Y35" s="17">
        <f t="shared" si="12"/>
        <v>-5</v>
      </c>
      <c r="Z35" s="17">
        <f t="shared" si="13"/>
        <v>701</v>
      </c>
      <c r="AA35" s="17">
        <f t="shared" si="14"/>
        <v>17</v>
      </c>
      <c r="AB35" s="17">
        <f t="shared" si="15"/>
        <v>116</v>
      </c>
      <c r="AC35" s="17">
        <f t="shared" si="16"/>
        <v>834</v>
      </c>
      <c r="AD35" s="17">
        <f t="shared" si="17"/>
        <v>829</v>
      </c>
    </row>
    <row r="36" spans="1:30" s="37" customFormat="1" ht="12">
      <c r="A36" s="41">
        <v>2007</v>
      </c>
      <c r="B36" s="41">
        <v>2008</v>
      </c>
      <c r="C36" s="17">
        <v>92563</v>
      </c>
      <c r="D36" s="17">
        <v>921</v>
      </c>
      <c r="E36" s="17">
        <v>1001</v>
      </c>
      <c r="F36" s="18">
        <v>-80</v>
      </c>
      <c r="G36" s="17">
        <v>4684</v>
      </c>
      <c r="H36" s="17">
        <v>4040</v>
      </c>
      <c r="I36" s="17">
        <v>644</v>
      </c>
      <c r="J36" s="17">
        <v>192</v>
      </c>
      <c r="K36" s="17">
        <v>151</v>
      </c>
      <c r="L36" s="17">
        <v>41</v>
      </c>
      <c r="M36" s="17">
        <v>2</v>
      </c>
      <c r="N36" s="17">
        <v>-25</v>
      </c>
      <c r="O36" s="17">
        <v>0</v>
      </c>
      <c r="P36" s="17">
        <v>-41</v>
      </c>
      <c r="Q36" s="17">
        <v>-7</v>
      </c>
      <c r="R36" s="17">
        <v>614</v>
      </c>
      <c r="S36" s="17">
        <v>93097</v>
      </c>
      <c r="U36" s="41">
        <f t="shared" si="11"/>
        <v>2007</v>
      </c>
      <c r="V36" s="41">
        <f t="shared" si="11"/>
        <v>2008</v>
      </c>
      <c r="W36" s="17">
        <f t="shared" si="12"/>
        <v>921</v>
      </c>
      <c r="X36" s="17">
        <f t="shared" si="12"/>
        <v>1001</v>
      </c>
      <c r="Y36" s="17">
        <f t="shared" si="12"/>
        <v>-80</v>
      </c>
      <c r="Z36" s="17">
        <f t="shared" si="13"/>
        <v>644</v>
      </c>
      <c r="AA36" s="17">
        <f t="shared" si="14"/>
        <v>43</v>
      </c>
      <c r="AB36" s="17">
        <f t="shared" si="15"/>
        <v>-73</v>
      </c>
      <c r="AC36" s="17">
        <f t="shared" si="16"/>
        <v>614</v>
      </c>
      <c r="AD36" s="17">
        <f t="shared" si="17"/>
        <v>534</v>
      </c>
    </row>
    <row r="37" spans="1:30" s="37" customFormat="1" ht="12">
      <c r="A37" s="41">
        <v>2008</v>
      </c>
      <c r="B37" s="41">
        <v>2009</v>
      </c>
      <c r="C37" s="17">
        <v>93097</v>
      </c>
      <c r="D37" s="17">
        <v>890</v>
      </c>
      <c r="E37" s="17">
        <v>1021</v>
      </c>
      <c r="F37" s="18">
        <v>-131</v>
      </c>
      <c r="G37" s="17">
        <v>4171</v>
      </c>
      <c r="H37" s="17">
        <v>3573</v>
      </c>
      <c r="I37" s="17">
        <v>598</v>
      </c>
      <c r="J37" s="17">
        <v>200</v>
      </c>
      <c r="K37" s="17">
        <v>251</v>
      </c>
      <c r="L37" s="17">
        <v>-51</v>
      </c>
      <c r="M37" s="17">
        <v>6</v>
      </c>
      <c r="N37" s="17">
        <v>-52</v>
      </c>
      <c r="O37" s="17">
        <v>0</v>
      </c>
      <c r="P37" s="17">
        <v>-18</v>
      </c>
      <c r="Q37" s="17">
        <v>-5</v>
      </c>
      <c r="R37" s="17">
        <v>478</v>
      </c>
      <c r="S37" s="17">
        <v>93444</v>
      </c>
      <c r="U37" s="41">
        <f t="shared" si="11"/>
        <v>2008</v>
      </c>
      <c r="V37" s="41">
        <f t="shared" si="11"/>
        <v>2009</v>
      </c>
      <c r="W37" s="17">
        <f t="shared" si="12"/>
        <v>890</v>
      </c>
      <c r="X37" s="17">
        <f t="shared" si="12"/>
        <v>1021</v>
      </c>
      <c r="Y37" s="17">
        <f t="shared" si="12"/>
        <v>-131</v>
      </c>
      <c r="Z37" s="17">
        <f t="shared" si="13"/>
        <v>598</v>
      </c>
      <c r="AA37" s="17">
        <f t="shared" si="14"/>
        <v>-45</v>
      </c>
      <c r="AB37" s="17">
        <f t="shared" si="15"/>
        <v>-75</v>
      </c>
      <c r="AC37" s="17">
        <f t="shared" si="16"/>
        <v>478</v>
      </c>
      <c r="AD37" s="17">
        <f t="shared" si="17"/>
        <v>347</v>
      </c>
    </row>
    <row r="38" spans="1:30" s="37" customFormat="1" ht="12">
      <c r="A38" s="41">
        <v>2009</v>
      </c>
      <c r="B38" s="41">
        <v>2010</v>
      </c>
      <c r="C38" s="17">
        <v>93444</v>
      </c>
      <c r="D38" s="17">
        <v>859</v>
      </c>
      <c r="E38" s="17">
        <v>947</v>
      </c>
      <c r="F38" s="18">
        <v>-88</v>
      </c>
      <c r="G38" s="17">
        <v>4247</v>
      </c>
      <c r="H38" s="17">
        <v>4053</v>
      </c>
      <c r="I38" s="17">
        <v>194</v>
      </c>
      <c r="J38" s="17">
        <v>165</v>
      </c>
      <c r="K38" s="17">
        <v>245</v>
      </c>
      <c r="L38" s="17">
        <v>-80</v>
      </c>
      <c r="M38" s="17">
        <v>0</v>
      </c>
      <c r="N38" s="17">
        <v>60</v>
      </c>
      <c r="O38" s="17">
        <v>0</v>
      </c>
      <c r="P38" s="17">
        <v>-20</v>
      </c>
      <c r="Q38" s="17">
        <v>-3</v>
      </c>
      <c r="R38" s="17">
        <v>151</v>
      </c>
      <c r="S38" s="17">
        <v>93507</v>
      </c>
      <c r="U38" s="41">
        <f t="shared" si="11"/>
        <v>2009</v>
      </c>
      <c r="V38" s="41">
        <f t="shared" si="11"/>
        <v>2010</v>
      </c>
      <c r="W38" s="17">
        <f t="shared" si="12"/>
        <v>859</v>
      </c>
      <c r="X38" s="17">
        <f t="shared" si="12"/>
        <v>947</v>
      </c>
      <c r="Y38" s="17">
        <f t="shared" si="12"/>
        <v>-88</v>
      </c>
      <c r="Z38" s="17">
        <f t="shared" si="13"/>
        <v>194</v>
      </c>
      <c r="AA38" s="17">
        <f t="shared" si="14"/>
        <v>-80</v>
      </c>
      <c r="AB38" s="17">
        <f t="shared" si="15"/>
        <v>37</v>
      </c>
      <c r="AC38" s="17">
        <f t="shared" si="16"/>
        <v>151</v>
      </c>
      <c r="AD38" s="17">
        <f t="shared" si="17"/>
        <v>63</v>
      </c>
    </row>
    <row r="39" spans="1:30" s="37" customFormat="1" ht="12">
      <c r="A39" s="41">
        <v>2010</v>
      </c>
      <c r="B39" s="41">
        <v>2011</v>
      </c>
      <c r="C39" s="17">
        <v>93507</v>
      </c>
      <c r="D39" s="37">
        <v>894</v>
      </c>
      <c r="E39" s="17">
        <v>984</v>
      </c>
      <c r="F39" s="17">
        <v>-90</v>
      </c>
      <c r="G39" s="17">
        <v>4431</v>
      </c>
      <c r="H39" s="17">
        <v>4010</v>
      </c>
      <c r="I39" s="17">
        <v>421</v>
      </c>
      <c r="J39" s="17">
        <v>229</v>
      </c>
      <c r="K39" s="17">
        <v>252</v>
      </c>
      <c r="L39" s="17">
        <v>-23</v>
      </c>
      <c r="M39" s="17">
        <v>0</v>
      </c>
      <c r="N39" s="17">
        <v>-40</v>
      </c>
      <c r="O39" s="17">
        <v>0</v>
      </c>
      <c r="P39" s="17">
        <v>-43</v>
      </c>
      <c r="Q39" s="17">
        <v>0</v>
      </c>
      <c r="R39" s="18">
        <v>315</v>
      </c>
      <c r="S39" s="17">
        <v>93732</v>
      </c>
      <c r="U39" s="41">
        <f t="shared" si="11"/>
        <v>2010</v>
      </c>
      <c r="V39" s="41">
        <f t="shared" si="11"/>
        <v>2011</v>
      </c>
      <c r="W39" s="17">
        <f t="shared" si="12"/>
        <v>894</v>
      </c>
      <c r="X39" s="17">
        <f t="shared" si="12"/>
        <v>984</v>
      </c>
      <c r="Y39" s="17">
        <f t="shared" si="12"/>
        <v>-90</v>
      </c>
      <c r="Z39" s="17">
        <f t="shared" si="13"/>
        <v>421</v>
      </c>
      <c r="AA39" s="17">
        <f t="shared" si="14"/>
        <v>-23</v>
      </c>
      <c r="AB39" s="17">
        <f t="shared" si="15"/>
        <v>-83</v>
      </c>
      <c r="AC39" s="17">
        <f t="shared" si="16"/>
        <v>315</v>
      </c>
      <c r="AD39" s="17">
        <f t="shared" si="17"/>
        <v>225</v>
      </c>
    </row>
    <row r="40" spans="1:30">
      <c r="A40" s="27"/>
      <c r="B40" s="27"/>
      <c r="C40" s="92"/>
      <c r="D40" s="92"/>
      <c r="E40" s="92"/>
      <c r="F40" s="92"/>
      <c r="G40" s="92"/>
      <c r="H40" s="92"/>
      <c r="I40" s="92"/>
      <c r="J40" s="92"/>
      <c r="K40" s="92"/>
      <c r="L40" s="92"/>
      <c r="U40" s="41">
        <f>A47</f>
        <v>2011</v>
      </c>
      <c r="V40" s="41">
        <f>B47</f>
        <v>2012</v>
      </c>
      <c r="W40" s="138">
        <f>D47</f>
        <v>916</v>
      </c>
      <c r="X40" s="138">
        <f t="shared" ref="X40:Y40" si="18">E47</f>
        <v>1025</v>
      </c>
      <c r="Y40" s="138">
        <f t="shared" si="18"/>
        <v>-109</v>
      </c>
      <c r="Z40" s="138">
        <f>I47</f>
        <v>742</v>
      </c>
      <c r="AA40" s="138">
        <f>L47</f>
        <v>44</v>
      </c>
      <c r="AB40" s="138">
        <f>P47</f>
        <v>-124</v>
      </c>
      <c r="AC40" s="138">
        <f>R47</f>
        <v>662</v>
      </c>
      <c r="AD40" s="17">
        <f t="shared" si="17"/>
        <v>553</v>
      </c>
    </row>
    <row r="41" spans="1:30">
      <c r="A41" s="27" t="s">
        <v>67</v>
      </c>
      <c r="B41" s="27"/>
      <c r="C41" s="92"/>
      <c r="D41" s="92"/>
      <c r="E41" s="92"/>
      <c r="F41" s="92"/>
      <c r="G41" s="92"/>
      <c r="H41" s="92"/>
      <c r="I41" s="92"/>
      <c r="J41" s="92"/>
      <c r="K41" s="92"/>
      <c r="L41" s="92"/>
      <c r="U41" s="27"/>
      <c r="V41" s="27"/>
    </row>
    <row r="42" spans="1:30">
      <c r="A42" s="27" t="s">
        <v>19</v>
      </c>
      <c r="B42" s="27"/>
      <c r="C42" s="92"/>
      <c r="D42" s="92"/>
      <c r="E42" s="92"/>
      <c r="F42" s="92"/>
      <c r="G42" s="141">
        <f t="shared" ref="G42:R42" si="19">AVERAGE(G30:G39)</f>
        <v>4700.3</v>
      </c>
      <c r="H42" s="141">
        <f t="shared" si="19"/>
        <v>4026.3</v>
      </c>
      <c r="I42" s="141">
        <f t="shared" si="19"/>
        <v>674</v>
      </c>
      <c r="J42" s="141">
        <f t="shared" si="19"/>
        <v>182.7</v>
      </c>
      <c r="K42" s="141">
        <f t="shared" si="19"/>
        <v>164.7</v>
      </c>
      <c r="L42" s="141">
        <f t="shared" si="19"/>
        <v>18</v>
      </c>
      <c r="M42" s="138">
        <f t="shared" si="19"/>
        <v>-2.1</v>
      </c>
      <c r="N42" s="138">
        <f t="shared" si="19"/>
        <v>16.600000000000001</v>
      </c>
      <c r="O42" s="138">
        <f t="shared" si="19"/>
        <v>0</v>
      </c>
      <c r="P42" s="138">
        <f t="shared" si="19"/>
        <v>-18.100000000000001</v>
      </c>
      <c r="Q42" s="138">
        <f t="shared" si="19"/>
        <v>-3.4</v>
      </c>
      <c r="R42" s="138">
        <f t="shared" si="19"/>
        <v>685</v>
      </c>
      <c r="U42" s="27" t="s">
        <v>17</v>
      </c>
      <c r="V42" s="27"/>
    </row>
    <row r="43" spans="1:30">
      <c r="A43" s="27"/>
      <c r="B43" s="27"/>
      <c r="C43" s="92"/>
      <c r="D43" s="92"/>
      <c r="E43" s="92"/>
      <c r="F43" s="92"/>
      <c r="G43" s="92"/>
      <c r="H43" s="92"/>
      <c r="I43" s="92"/>
      <c r="J43" s="92"/>
      <c r="K43" s="92"/>
      <c r="L43" s="92"/>
      <c r="U43" s="27" t="s">
        <v>19</v>
      </c>
      <c r="V43" s="27"/>
      <c r="Y43" s="138">
        <f t="shared" ref="Y43:AD44" si="20">AVERAGE(Y30:Y39)</f>
        <v>-102.2</v>
      </c>
      <c r="Z43" s="138">
        <f t="shared" si="20"/>
        <v>674</v>
      </c>
      <c r="AA43" s="138">
        <f t="shared" si="20"/>
        <v>15.9</v>
      </c>
      <c r="AB43" s="138">
        <f t="shared" si="20"/>
        <v>-4.9000000000000004</v>
      </c>
      <c r="AC43" s="138">
        <f t="shared" si="20"/>
        <v>685</v>
      </c>
      <c r="AD43" s="138">
        <f t="shared" si="20"/>
        <v>582.79999999999995</v>
      </c>
    </row>
    <row r="44" spans="1:30" ht="24">
      <c r="A44" s="42"/>
      <c r="B44" s="38"/>
      <c r="C44" s="42" t="s">
        <v>48</v>
      </c>
      <c r="D44" s="39" t="s">
        <v>49</v>
      </c>
      <c r="E44" s="39" t="s">
        <v>50</v>
      </c>
      <c r="F44" s="39" t="s">
        <v>25</v>
      </c>
      <c r="G44" s="39" t="s">
        <v>51</v>
      </c>
      <c r="H44" s="39" t="s">
        <v>52</v>
      </c>
      <c r="I44" s="39" t="s">
        <v>51</v>
      </c>
      <c r="J44" s="39" t="s">
        <v>53</v>
      </c>
      <c r="K44" s="39" t="s">
        <v>53</v>
      </c>
      <c r="L44" s="39" t="s">
        <v>68</v>
      </c>
      <c r="P44" s="40" t="s">
        <v>69</v>
      </c>
      <c r="R44" s="40" t="s">
        <v>70</v>
      </c>
      <c r="S44" s="38" t="s">
        <v>59</v>
      </c>
      <c r="U44" s="27" t="s">
        <v>71</v>
      </c>
      <c r="V44" s="27"/>
      <c r="Y44" s="138">
        <f t="shared" si="20"/>
        <v>-99.1</v>
      </c>
      <c r="Z44" s="138">
        <f t="shared" si="20"/>
        <v>637.5</v>
      </c>
      <c r="AA44" s="138">
        <f t="shared" si="20"/>
        <v>14.9</v>
      </c>
      <c r="AB44" s="138">
        <f t="shared" si="20"/>
        <v>-26.9</v>
      </c>
      <c r="AC44" s="138">
        <f t="shared" si="20"/>
        <v>625.5</v>
      </c>
      <c r="AD44" s="138">
        <f t="shared" si="20"/>
        <v>526.4</v>
      </c>
    </row>
    <row r="45" spans="1:30">
      <c r="A45" s="42"/>
      <c r="B45" s="38"/>
      <c r="C45" s="42" t="s">
        <v>60</v>
      </c>
      <c r="D45" s="39"/>
      <c r="E45" s="39"/>
      <c r="F45" s="39" t="s">
        <v>26</v>
      </c>
      <c r="G45" s="39" t="s">
        <v>61</v>
      </c>
      <c r="H45" s="39" t="s">
        <v>62</v>
      </c>
      <c r="I45" s="39" t="s">
        <v>63</v>
      </c>
      <c r="J45" s="39" t="s">
        <v>61</v>
      </c>
      <c r="K45" s="39" t="s">
        <v>62</v>
      </c>
      <c r="L45" s="39" t="s">
        <v>63</v>
      </c>
      <c r="P45" s="40" t="s">
        <v>72</v>
      </c>
      <c r="R45" s="40" t="s">
        <v>73</v>
      </c>
      <c r="S45" s="38" t="s">
        <v>60</v>
      </c>
      <c r="U45" s="27" t="s">
        <v>9</v>
      </c>
      <c r="V45" s="27"/>
      <c r="Y45" s="138">
        <f t="shared" ref="Y45:AD45" si="21">AVERAGE(Y36:Y40)</f>
        <v>-99.6</v>
      </c>
      <c r="Z45" s="138">
        <f t="shared" si="21"/>
        <v>519.79999999999995</v>
      </c>
      <c r="AA45" s="138">
        <f t="shared" si="21"/>
        <v>-12.2</v>
      </c>
      <c r="AB45" s="138">
        <f t="shared" si="21"/>
        <v>-63.6</v>
      </c>
      <c r="AC45" s="138">
        <f t="shared" si="21"/>
        <v>444</v>
      </c>
      <c r="AD45" s="138">
        <f t="shared" si="21"/>
        <v>344.4</v>
      </c>
    </row>
    <row r="46" spans="1:30">
      <c r="A46" s="27"/>
      <c r="B46" s="27"/>
      <c r="C46" s="92"/>
      <c r="D46" s="92"/>
      <c r="E46" s="92"/>
      <c r="F46" s="92"/>
      <c r="G46" s="92"/>
      <c r="H46" s="92"/>
      <c r="I46" s="92"/>
      <c r="J46" s="92"/>
      <c r="K46" s="92"/>
      <c r="L46" s="92"/>
    </row>
    <row r="47" spans="1:30" s="37" customFormat="1">
      <c r="A47" s="131">
        <v>2011</v>
      </c>
      <c r="B47" s="41">
        <v>2012</v>
      </c>
      <c r="C47" s="138">
        <v>93732</v>
      </c>
      <c r="D47" s="138">
        <v>916</v>
      </c>
      <c r="E47" s="138">
        <v>1025</v>
      </c>
      <c r="F47" s="138">
        <v>-109</v>
      </c>
      <c r="G47" s="138">
        <v>4886</v>
      </c>
      <c r="H47" s="138">
        <v>4144</v>
      </c>
      <c r="I47" s="138">
        <v>742</v>
      </c>
      <c r="J47" s="138">
        <v>170</v>
      </c>
      <c r="K47" s="138">
        <v>126</v>
      </c>
      <c r="L47" s="138">
        <v>44</v>
      </c>
      <c r="M47" s="17"/>
      <c r="N47" s="17"/>
      <c r="O47" s="17"/>
      <c r="P47" s="138">
        <v>-124</v>
      </c>
      <c r="Q47" s="17"/>
      <c r="R47" s="138">
        <v>662</v>
      </c>
      <c r="S47" s="138">
        <v>94285</v>
      </c>
    </row>
    <row r="49" spans="1:30">
      <c r="A49" s="27" t="s">
        <v>35</v>
      </c>
    </row>
    <row r="51" spans="1:30" s="32" customFormat="1" ht="24">
      <c r="A51" s="38"/>
      <c r="B51" s="38"/>
      <c r="C51" s="38" t="s">
        <v>48</v>
      </c>
      <c r="D51" s="39" t="s">
        <v>49</v>
      </c>
      <c r="E51" s="39" t="s">
        <v>50</v>
      </c>
      <c r="F51" s="39" t="s">
        <v>25</v>
      </c>
      <c r="G51" s="39" t="s">
        <v>51</v>
      </c>
      <c r="H51" s="39" t="s">
        <v>52</v>
      </c>
      <c r="I51" s="39" t="s">
        <v>51</v>
      </c>
      <c r="J51" s="39" t="s">
        <v>53</v>
      </c>
      <c r="K51" s="39" t="s">
        <v>53</v>
      </c>
      <c r="L51" s="39" t="s">
        <v>53</v>
      </c>
      <c r="M51" s="39" t="s">
        <v>54</v>
      </c>
      <c r="N51" s="39" t="s">
        <v>55</v>
      </c>
      <c r="O51" s="39" t="s">
        <v>56</v>
      </c>
      <c r="P51" s="40" t="s">
        <v>30</v>
      </c>
      <c r="Q51" s="40" t="s">
        <v>57</v>
      </c>
      <c r="R51" s="40" t="s">
        <v>58</v>
      </c>
      <c r="S51" s="38" t="s">
        <v>59</v>
      </c>
      <c r="W51" s="38" t="s">
        <v>49</v>
      </c>
      <c r="X51" s="38" t="s">
        <v>50</v>
      </c>
      <c r="Y51" s="38" t="s">
        <v>25</v>
      </c>
      <c r="Z51" s="38" t="s">
        <v>27</v>
      </c>
      <c r="AA51" s="38" t="s">
        <v>27</v>
      </c>
      <c r="AB51" s="38" t="s">
        <v>30</v>
      </c>
      <c r="AC51" s="38" t="s">
        <v>27</v>
      </c>
      <c r="AD51" s="38" t="s">
        <v>32</v>
      </c>
    </row>
    <row r="52" spans="1:30" s="32" customFormat="1" ht="12">
      <c r="B52" s="38"/>
      <c r="C52" s="38" t="s">
        <v>60</v>
      </c>
      <c r="D52" s="39"/>
      <c r="E52" s="39"/>
      <c r="F52" s="39" t="s">
        <v>26</v>
      </c>
      <c r="G52" s="39" t="s">
        <v>61</v>
      </c>
      <c r="H52" s="39" t="s">
        <v>62</v>
      </c>
      <c r="I52" s="39" t="s">
        <v>63</v>
      </c>
      <c r="J52" s="39" t="s">
        <v>61</v>
      </c>
      <c r="K52" s="39" t="s">
        <v>62</v>
      </c>
      <c r="L52" s="39" t="s">
        <v>63</v>
      </c>
      <c r="M52" s="39" t="s">
        <v>64</v>
      </c>
      <c r="N52" s="38"/>
      <c r="P52" s="38" t="s">
        <v>65</v>
      </c>
      <c r="Q52" s="38" t="s">
        <v>66</v>
      </c>
      <c r="R52" s="40"/>
      <c r="S52" s="38" t="s">
        <v>60</v>
      </c>
      <c r="W52" s="38"/>
      <c r="X52" s="38"/>
      <c r="Y52" s="38" t="s">
        <v>26</v>
      </c>
      <c r="Z52" s="38" t="s">
        <v>28</v>
      </c>
      <c r="AA52" s="38" t="s">
        <v>29</v>
      </c>
      <c r="AB52" s="38"/>
      <c r="AC52" s="38" t="s">
        <v>31</v>
      </c>
      <c r="AD52" s="38" t="s">
        <v>26</v>
      </c>
    </row>
    <row r="53" spans="1:30" s="32" customFormat="1" ht="12">
      <c r="B53" s="38"/>
      <c r="C53" s="38"/>
      <c r="D53" s="39"/>
      <c r="E53" s="39"/>
      <c r="F53" s="39"/>
      <c r="G53" s="39"/>
      <c r="H53" s="39"/>
      <c r="I53" s="39"/>
      <c r="J53" s="39"/>
      <c r="K53" s="39"/>
      <c r="L53" s="39"/>
      <c r="M53" s="39"/>
      <c r="R53" s="39"/>
      <c r="S53" s="38"/>
    </row>
    <row r="54" spans="1:30" s="37" customFormat="1" ht="12">
      <c r="A54" s="41">
        <v>2001</v>
      </c>
      <c r="B54" s="41">
        <v>2002</v>
      </c>
      <c r="C54" s="17">
        <v>92165</v>
      </c>
      <c r="D54" s="17">
        <v>1048</v>
      </c>
      <c r="E54" s="17">
        <v>806</v>
      </c>
      <c r="F54" s="18">
        <v>242</v>
      </c>
      <c r="G54" s="17">
        <v>3788</v>
      </c>
      <c r="H54" s="17">
        <v>3305</v>
      </c>
      <c r="I54" s="17">
        <v>483</v>
      </c>
      <c r="J54" s="17">
        <v>64</v>
      </c>
      <c r="K54" s="17">
        <v>94</v>
      </c>
      <c r="L54" s="17">
        <v>-30</v>
      </c>
      <c r="M54" s="17">
        <v>-30</v>
      </c>
      <c r="N54" s="17">
        <v>1</v>
      </c>
      <c r="O54" s="17">
        <v>0</v>
      </c>
      <c r="P54" s="17">
        <v>169</v>
      </c>
      <c r="Q54" s="17">
        <v>0</v>
      </c>
      <c r="R54" s="17">
        <v>593</v>
      </c>
      <c r="S54" s="17">
        <v>93000</v>
      </c>
      <c r="U54" s="41">
        <f t="shared" ref="U54:V63" si="22">A54</f>
        <v>2001</v>
      </c>
      <c r="V54" s="41">
        <f t="shared" si="22"/>
        <v>2002</v>
      </c>
      <c r="W54" s="17">
        <f t="shared" ref="W54:Y63" si="23">D54</f>
        <v>1048</v>
      </c>
      <c r="X54" s="17">
        <f t="shared" si="23"/>
        <v>806</v>
      </c>
      <c r="Y54" s="17">
        <f t="shared" si="23"/>
        <v>242</v>
      </c>
      <c r="Z54" s="17">
        <f t="shared" ref="Z54:Z63" si="24">I54</f>
        <v>483</v>
      </c>
      <c r="AA54" s="17">
        <f t="shared" ref="AA54:AA63" si="25">L54+M54</f>
        <v>-60</v>
      </c>
      <c r="AB54" s="17">
        <f t="shared" ref="AB54:AB63" si="26">N54+O54+P54+Q54</f>
        <v>170</v>
      </c>
      <c r="AC54" s="17">
        <f t="shared" ref="AC54:AC63" si="27">R54</f>
        <v>593</v>
      </c>
      <c r="AD54" s="17">
        <f t="shared" ref="AD54:AD64" si="28">Y54+AC54</f>
        <v>835</v>
      </c>
    </row>
    <row r="55" spans="1:30" s="37" customFormat="1" ht="12">
      <c r="A55" s="41">
        <v>2002</v>
      </c>
      <c r="B55" s="41">
        <v>2003</v>
      </c>
      <c r="C55" s="17">
        <v>93000</v>
      </c>
      <c r="D55" s="17">
        <v>1039</v>
      </c>
      <c r="E55" s="17">
        <v>831</v>
      </c>
      <c r="F55" s="18">
        <v>208</v>
      </c>
      <c r="G55" s="17">
        <v>3789</v>
      </c>
      <c r="H55" s="17">
        <v>3415</v>
      </c>
      <c r="I55" s="17">
        <v>374</v>
      </c>
      <c r="J55" s="17">
        <v>84</v>
      </c>
      <c r="K55" s="17">
        <v>78</v>
      </c>
      <c r="L55" s="17">
        <v>6</v>
      </c>
      <c r="M55" s="17">
        <v>0</v>
      </c>
      <c r="N55" s="17">
        <v>-14</v>
      </c>
      <c r="O55" s="17">
        <v>0</v>
      </c>
      <c r="P55" s="17">
        <v>178</v>
      </c>
      <c r="Q55" s="17">
        <v>-1</v>
      </c>
      <c r="R55" s="17">
        <v>543</v>
      </c>
      <c r="S55" s="17">
        <v>93751</v>
      </c>
      <c r="U55" s="41">
        <f t="shared" si="22"/>
        <v>2002</v>
      </c>
      <c r="V55" s="41">
        <f t="shared" si="22"/>
        <v>2003</v>
      </c>
      <c r="W55" s="17">
        <f t="shared" si="23"/>
        <v>1039</v>
      </c>
      <c r="X55" s="17">
        <f t="shared" si="23"/>
        <v>831</v>
      </c>
      <c r="Y55" s="17">
        <f t="shared" si="23"/>
        <v>208</v>
      </c>
      <c r="Z55" s="17">
        <f t="shared" si="24"/>
        <v>374</v>
      </c>
      <c r="AA55" s="17">
        <f t="shared" si="25"/>
        <v>6</v>
      </c>
      <c r="AB55" s="17">
        <f t="shared" si="26"/>
        <v>163</v>
      </c>
      <c r="AC55" s="17">
        <f t="shared" si="27"/>
        <v>543</v>
      </c>
      <c r="AD55" s="17">
        <f t="shared" si="28"/>
        <v>751</v>
      </c>
    </row>
    <row r="56" spans="1:30" s="37" customFormat="1" ht="12">
      <c r="A56" s="41">
        <v>2003</v>
      </c>
      <c r="B56" s="41">
        <v>2004</v>
      </c>
      <c r="C56" s="17">
        <v>93751</v>
      </c>
      <c r="D56" s="17">
        <v>1093</v>
      </c>
      <c r="E56" s="17">
        <v>897</v>
      </c>
      <c r="F56" s="18">
        <v>196</v>
      </c>
      <c r="G56" s="17">
        <v>3318</v>
      </c>
      <c r="H56" s="17">
        <v>3257</v>
      </c>
      <c r="I56" s="17">
        <v>61</v>
      </c>
      <c r="J56" s="17">
        <v>70</v>
      </c>
      <c r="K56" s="17">
        <v>100</v>
      </c>
      <c r="L56" s="17">
        <v>-30</v>
      </c>
      <c r="M56" s="17">
        <v>0</v>
      </c>
      <c r="N56" s="17">
        <v>12</v>
      </c>
      <c r="O56" s="17">
        <v>0</v>
      </c>
      <c r="P56" s="17">
        <v>191</v>
      </c>
      <c r="Q56" s="17">
        <v>-2</v>
      </c>
      <c r="R56" s="17">
        <v>232</v>
      </c>
      <c r="S56" s="17">
        <v>94179</v>
      </c>
      <c r="U56" s="41">
        <f t="shared" si="22"/>
        <v>2003</v>
      </c>
      <c r="V56" s="41">
        <f t="shared" si="22"/>
        <v>2004</v>
      </c>
      <c r="W56" s="17">
        <f t="shared" si="23"/>
        <v>1093</v>
      </c>
      <c r="X56" s="17">
        <f t="shared" si="23"/>
        <v>897</v>
      </c>
      <c r="Y56" s="17">
        <f t="shared" si="23"/>
        <v>196</v>
      </c>
      <c r="Z56" s="17">
        <f t="shared" si="24"/>
        <v>61</v>
      </c>
      <c r="AA56" s="17">
        <f t="shared" si="25"/>
        <v>-30</v>
      </c>
      <c r="AB56" s="17">
        <f t="shared" si="26"/>
        <v>201</v>
      </c>
      <c r="AC56" s="17">
        <f t="shared" si="27"/>
        <v>232</v>
      </c>
      <c r="AD56" s="17">
        <f t="shared" si="28"/>
        <v>428</v>
      </c>
    </row>
    <row r="57" spans="1:30" s="37" customFormat="1" ht="12">
      <c r="A57" s="41">
        <v>2004</v>
      </c>
      <c r="B57" s="41">
        <v>2005</v>
      </c>
      <c r="C57" s="17">
        <v>94179</v>
      </c>
      <c r="D57" s="17">
        <v>1088</v>
      </c>
      <c r="E57" s="17">
        <v>881</v>
      </c>
      <c r="F57" s="18">
        <v>207</v>
      </c>
      <c r="G57" s="17">
        <v>3224</v>
      </c>
      <c r="H57" s="17">
        <v>3035</v>
      </c>
      <c r="I57" s="17">
        <v>189</v>
      </c>
      <c r="J57" s="17">
        <v>95</v>
      </c>
      <c r="K57" s="17">
        <v>84</v>
      </c>
      <c r="L57" s="17">
        <v>11</v>
      </c>
      <c r="M57" s="17">
        <v>0</v>
      </c>
      <c r="N57" s="17">
        <v>0</v>
      </c>
      <c r="O57" s="17">
        <v>0</v>
      </c>
      <c r="P57" s="17">
        <v>187</v>
      </c>
      <c r="Q57" s="17">
        <v>-1</v>
      </c>
      <c r="R57" s="17">
        <v>386</v>
      </c>
      <c r="S57" s="17">
        <v>94772</v>
      </c>
      <c r="U57" s="41">
        <f t="shared" si="22"/>
        <v>2004</v>
      </c>
      <c r="V57" s="41">
        <f t="shared" si="22"/>
        <v>2005</v>
      </c>
      <c r="W57" s="17">
        <f t="shared" si="23"/>
        <v>1088</v>
      </c>
      <c r="X57" s="17">
        <f t="shared" si="23"/>
        <v>881</v>
      </c>
      <c r="Y57" s="17">
        <f t="shared" si="23"/>
        <v>207</v>
      </c>
      <c r="Z57" s="17">
        <f t="shared" si="24"/>
        <v>189</v>
      </c>
      <c r="AA57" s="17">
        <f t="shared" si="25"/>
        <v>11</v>
      </c>
      <c r="AB57" s="17">
        <f t="shared" si="26"/>
        <v>186</v>
      </c>
      <c r="AC57" s="17">
        <f t="shared" si="27"/>
        <v>386</v>
      </c>
      <c r="AD57" s="17">
        <f t="shared" si="28"/>
        <v>593</v>
      </c>
    </row>
    <row r="58" spans="1:30" s="37" customFormat="1" ht="12">
      <c r="A58" s="41">
        <v>2005</v>
      </c>
      <c r="B58" s="41">
        <v>2006</v>
      </c>
      <c r="C58" s="17">
        <v>94772</v>
      </c>
      <c r="D58" s="17">
        <v>1154</v>
      </c>
      <c r="E58" s="17">
        <v>912</v>
      </c>
      <c r="F58" s="18">
        <v>242</v>
      </c>
      <c r="G58" s="17">
        <v>3036</v>
      </c>
      <c r="H58" s="17">
        <v>3265</v>
      </c>
      <c r="I58" s="17">
        <v>-229</v>
      </c>
      <c r="J58" s="17">
        <v>135</v>
      </c>
      <c r="K58" s="17">
        <v>120</v>
      </c>
      <c r="L58" s="17">
        <v>15</v>
      </c>
      <c r="M58" s="17">
        <v>0</v>
      </c>
      <c r="N58" s="17">
        <v>-1</v>
      </c>
      <c r="O58" s="17">
        <v>0</v>
      </c>
      <c r="P58" s="17">
        <v>195</v>
      </c>
      <c r="Q58" s="17">
        <v>-3</v>
      </c>
      <c r="R58" s="17">
        <v>-23</v>
      </c>
      <c r="S58" s="17">
        <v>94991</v>
      </c>
      <c r="U58" s="41">
        <f t="shared" si="22"/>
        <v>2005</v>
      </c>
      <c r="V58" s="41">
        <f t="shared" si="22"/>
        <v>2006</v>
      </c>
      <c r="W58" s="17">
        <f t="shared" si="23"/>
        <v>1154</v>
      </c>
      <c r="X58" s="17">
        <f t="shared" si="23"/>
        <v>912</v>
      </c>
      <c r="Y58" s="17">
        <f t="shared" si="23"/>
        <v>242</v>
      </c>
      <c r="Z58" s="17">
        <f t="shared" si="24"/>
        <v>-229</v>
      </c>
      <c r="AA58" s="17">
        <f t="shared" si="25"/>
        <v>15</v>
      </c>
      <c r="AB58" s="17">
        <f t="shared" si="26"/>
        <v>191</v>
      </c>
      <c r="AC58" s="17">
        <f t="shared" si="27"/>
        <v>-23</v>
      </c>
      <c r="AD58" s="17">
        <f t="shared" si="28"/>
        <v>219</v>
      </c>
    </row>
    <row r="59" spans="1:30" s="37" customFormat="1" ht="12">
      <c r="A59" s="41">
        <v>2006</v>
      </c>
      <c r="B59" s="41">
        <v>2007</v>
      </c>
      <c r="C59" s="17">
        <v>94991</v>
      </c>
      <c r="D59" s="17">
        <v>1155</v>
      </c>
      <c r="E59" s="17">
        <v>888</v>
      </c>
      <c r="F59" s="18">
        <v>267</v>
      </c>
      <c r="G59" s="17">
        <v>3174</v>
      </c>
      <c r="H59" s="17">
        <v>3197</v>
      </c>
      <c r="I59" s="17">
        <v>-23</v>
      </c>
      <c r="J59" s="17">
        <v>118</v>
      </c>
      <c r="K59" s="17">
        <v>156</v>
      </c>
      <c r="L59" s="17">
        <v>-38</v>
      </c>
      <c r="M59" s="17">
        <v>1</v>
      </c>
      <c r="N59" s="17">
        <v>-10</v>
      </c>
      <c r="O59" s="17">
        <v>0</v>
      </c>
      <c r="P59" s="17">
        <v>206</v>
      </c>
      <c r="Q59" s="17">
        <v>-3</v>
      </c>
      <c r="R59" s="17">
        <v>133</v>
      </c>
      <c r="S59" s="17">
        <v>95391</v>
      </c>
      <c r="U59" s="41">
        <f t="shared" si="22"/>
        <v>2006</v>
      </c>
      <c r="V59" s="41">
        <f t="shared" si="22"/>
        <v>2007</v>
      </c>
      <c r="W59" s="17">
        <f t="shared" si="23"/>
        <v>1155</v>
      </c>
      <c r="X59" s="17">
        <f t="shared" si="23"/>
        <v>888</v>
      </c>
      <c r="Y59" s="17">
        <f t="shared" si="23"/>
        <v>267</v>
      </c>
      <c r="Z59" s="17">
        <f t="shared" si="24"/>
        <v>-23</v>
      </c>
      <c r="AA59" s="17">
        <f t="shared" si="25"/>
        <v>-37</v>
      </c>
      <c r="AB59" s="17">
        <f t="shared" si="26"/>
        <v>193</v>
      </c>
      <c r="AC59" s="17">
        <f t="shared" si="27"/>
        <v>133</v>
      </c>
      <c r="AD59" s="17">
        <f t="shared" si="28"/>
        <v>400</v>
      </c>
    </row>
    <row r="60" spans="1:30" s="37" customFormat="1" ht="12">
      <c r="A60" s="41">
        <v>2007</v>
      </c>
      <c r="B60" s="41">
        <v>2008</v>
      </c>
      <c r="C60" s="17">
        <v>95391</v>
      </c>
      <c r="D60" s="17">
        <v>1122</v>
      </c>
      <c r="E60" s="17">
        <v>887</v>
      </c>
      <c r="F60" s="18">
        <v>235</v>
      </c>
      <c r="G60" s="17">
        <v>3392</v>
      </c>
      <c r="H60" s="17">
        <v>3287</v>
      </c>
      <c r="I60" s="17">
        <v>105</v>
      </c>
      <c r="J60" s="17">
        <v>132</v>
      </c>
      <c r="K60" s="17">
        <v>91</v>
      </c>
      <c r="L60" s="17">
        <v>41</v>
      </c>
      <c r="M60" s="17">
        <v>0</v>
      </c>
      <c r="N60" s="17">
        <v>0</v>
      </c>
      <c r="O60" s="17">
        <v>0</v>
      </c>
      <c r="P60" s="17">
        <v>229</v>
      </c>
      <c r="Q60" s="17">
        <v>-2</v>
      </c>
      <c r="R60" s="17">
        <v>373</v>
      </c>
      <c r="S60" s="17">
        <v>95999</v>
      </c>
      <c r="U60" s="41">
        <f t="shared" si="22"/>
        <v>2007</v>
      </c>
      <c r="V60" s="41">
        <f t="shared" si="22"/>
        <v>2008</v>
      </c>
      <c r="W60" s="17">
        <f t="shared" si="23"/>
        <v>1122</v>
      </c>
      <c r="X60" s="17">
        <f t="shared" si="23"/>
        <v>887</v>
      </c>
      <c r="Y60" s="17">
        <f t="shared" si="23"/>
        <v>235</v>
      </c>
      <c r="Z60" s="17">
        <f t="shared" si="24"/>
        <v>105</v>
      </c>
      <c r="AA60" s="17">
        <f t="shared" si="25"/>
        <v>41</v>
      </c>
      <c r="AB60" s="17">
        <f t="shared" si="26"/>
        <v>227</v>
      </c>
      <c r="AC60" s="17">
        <f t="shared" si="27"/>
        <v>373</v>
      </c>
      <c r="AD60" s="17">
        <f t="shared" si="28"/>
        <v>608</v>
      </c>
    </row>
    <row r="61" spans="1:30" s="37" customFormat="1" ht="12">
      <c r="A61" s="41">
        <v>2008</v>
      </c>
      <c r="B61" s="41">
        <v>2009</v>
      </c>
      <c r="C61" s="17">
        <v>95999</v>
      </c>
      <c r="D61" s="17">
        <v>1140</v>
      </c>
      <c r="E61" s="17">
        <v>826</v>
      </c>
      <c r="F61" s="18">
        <v>314</v>
      </c>
      <c r="G61" s="17">
        <v>3229</v>
      </c>
      <c r="H61" s="17">
        <v>3255</v>
      </c>
      <c r="I61" s="17">
        <v>-26</v>
      </c>
      <c r="J61" s="17">
        <v>85</v>
      </c>
      <c r="K61" s="17">
        <v>97</v>
      </c>
      <c r="L61" s="17">
        <v>-12</v>
      </c>
      <c r="M61" s="17">
        <v>0</v>
      </c>
      <c r="N61" s="17">
        <v>2</v>
      </c>
      <c r="O61" s="17">
        <v>0</v>
      </c>
      <c r="P61" s="17">
        <v>238</v>
      </c>
      <c r="Q61" s="17">
        <v>-1</v>
      </c>
      <c r="R61" s="17">
        <v>201</v>
      </c>
      <c r="S61" s="17">
        <v>96514</v>
      </c>
      <c r="U61" s="41">
        <f t="shared" si="22"/>
        <v>2008</v>
      </c>
      <c r="V61" s="41">
        <f t="shared" si="22"/>
        <v>2009</v>
      </c>
      <c r="W61" s="17">
        <f t="shared" si="23"/>
        <v>1140</v>
      </c>
      <c r="X61" s="17">
        <f t="shared" si="23"/>
        <v>826</v>
      </c>
      <c r="Y61" s="17">
        <f t="shared" si="23"/>
        <v>314</v>
      </c>
      <c r="Z61" s="17">
        <f t="shared" si="24"/>
        <v>-26</v>
      </c>
      <c r="AA61" s="17">
        <f t="shared" si="25"/>
        <v>-12</v>
      </c>
      <c r="AB61" s="17">
        <f t="shared" si="26"/>
        <v>239</v>
      </c>
      <c r="AC61" s="17">
        <f t="shared" si="27"/>
        <v>201</v>
      </c>
      <c r="AD61" s="17">
        <f t="shared" si="28"/>
        <v>515</v>
      </c>
    </row>
    <row r="62" spans="1:30" s="37" customFormat="1" ht="12">
      <c r="A62" s="41">
        <v>2009</v>
      </c>
      <c r="B62" s="41">
        <v>2010</v>
      </c>
      <c r="C62" s="17">
        <v>96514</v>
      </c>
      <c r="D62" s="17">
        <v>1142</v>
      </c>
      <c r="E62" s="17">
        <v>790</v>
      </c>
      <c r="F62" s="18">
        <v>352</v>
      </c>
      <c r="G62" s="17">
        <v>3049</v>
      </c>
      <c r="H62" s="17">
        <v>3270</v>
      </c>
      <c r="I62" s="17">
        <v>-221</v>
      </c>
      <c r="J62" s="17">
        <v>90</v>
      </c>
      <c r="K62" s="17">
        <v>62</v>
      </c>
      <c r="L62" s="17">
        <v>28</v>
      </c>
      <c r="M62" s="17">
        <v>0</v>
      </c>
      <c r="N62" s="17">
        <v>-5</v>
      </c>
      <c r="O62" s="17">
        <v>0</v>
      </c>
      <c r="P62" s="17">
        <v>231</v>
      </c>
      <c r="Q62" s="17">
        <v>-1</v>
      </c>
      <c r="R62" s="17">
        <v>32</v>
      </c>
      <c r="S62" s="17">
        <v>96898</v>
      </c>
      <c r="U62" s="41">
        <f t="shared" si="22"/>
        <v>2009</v>
      </c>
      <c r="V62" s="41">
        <f t="shared" si="22"/>
        <v>2010</v>
      </c>
      <c r="W62" s="17">
        <f t="shared" si="23"/>
        <v>1142</v>
      </c>
      <c r="X62" s="17">
        <f t="shared" si="23"/>
        <v>790</v>
      </c>
      <c r="Y62" s="17">
        <f t="shared" si="23"/>
        <v>352</v>
      </c>
      <c r="Z62" s="17">
        <f t="shared" si="24"/>
        <v>-221</v>
      </c>
      <c r="AA62" s="17">
        <f t="shared" si="25"/>
        <v>28</v>
      </c>
      <c r="AB62" s="17">
        <f t="shared" si="26"/>
        <v>225</v>
      </c>
      <c r="AC62" s="17">
        <f t="shared" si="27"/>
        <v>32</v>
      </c>
      <c r="AD62" s="17">
        <f t="shared" si="28"/>
        <v>384</v>
      </c>
    </row>
    <row r="63" spans="1:30" s="37" customFormat="1" ht="12">
      <c r="A63" s="41">
        <v>2010</v>
      </c>
      <c r="B63" s="41">
        <v>2011</v>
      </c>
      <c r="C63" s="17">
        <v>96898</v>
      </c>
      <c r="D63" s="37">
        <v>1141</v>
      </c>
      <c r="E63" s="17">
        <v>807</v>
      </c>
      <c r="F63" s="17">
        <v>334</v>
      </c>
      <c r="G63" s="17">
        <v>3381</v>
      </c>
      <c r="H63" s="17">
        <v>3404</v>
      </c>
      <c r="I63" s="17">
        <v>-23</v>
      </c>
      <c r="J63" s="17">
        <v>166</v>
      </c>
      <c r="K63" s="17">
        <v>110</v>
      </c>
      <c r="L63" s="17">
        <v>56</v>
      </c>
      <c r="M63" s="17">
        <v>0</v>
      </c>
      <c r="N63" s="17">
        <v>8</v>
      </c>
      <c r="O63" s="17">
        <v>0</v>
      </c>
      <c r="P63" s="17">
        <v>309</v>
      </c>
      <c r="Q63" s="17">
        <v>0</v>
      </c>
      <c r="R63" s="18">
        <v>350</v>
      </c>
      <c r="S63" s="17">
        <v>97582</v>
      </c>
      <c r="U63" s="41">
        <f t="shared" si="22"/>
        <v>2010</v>
      </c>
      <c r="V63" s="41">
        <f t="shared" si="22"/>
        <v>2011</v>
      </c>
      <c r="W63" s="17">
        <f t="shared" si="23"/>
        <v>1141</v>
      </c>
      <c r="X63" s="17">
        <f t="shared" si="23"/>
        <v>807</v>
      </c>
      <c r="Y63" s="17">
        <f t="shared" si="23"/>
        <v>334</v>
      </c>
      <c r="Z63" s="17">
        <f t="shared" si="24"/>
        <v>-23</v>
      </c>
      <c r="AA63" s="17">
        <f t="shared" si="25"/>
        <v>56</v>
      </c>
      <c r="AB63" s="17">
        <f t="shared" si="26"/>
        <v>317</v>
      </c>
      <c r="AC63" s="17">
        <f t="shared" si="27"/>
        <v>350</v>
      </c>
      <c r="AD63" s="17">
        <f t="shared" si="28"/>
        <v>684</v>
      </c>
    </row>
    <row r="64" spans="1:30">
      <c r="A64" s="27"/>
      <c r="B64" s="27"/>
      <c r="C64" s="92"/>
      <c r="D64" s="92"/>
      <c r="E64" s="92"/>
      <c r="F64" s="92"/>
      <c r="G64" s="92"/>
      <c r="H64" s="92"/>
      <c r="I64" s="92"/>
      <c r="J64" s="92"/>
      <c r="K64" s="92"/>
      <c r="L64" s="92"/>
      <c r="U64" s="41">
        <f>A71</f>
        <v>2011</v>
      </c>
      <c r="V64" s="41">
        <f>B71</f>
        <v>2012</v>
      </c>
      <c r="W64" s="138">
        <f>D71</f>
        <v>1127</v>
      </c>
      <c r="X64" s="138">
        <f t="shared" ref="X64:Y64" si="29">E71</f>
        <v>800</v>
      </c>
      <c r="Y64" s="138">
        <f t="shared" si="29"/>
        <v>327</v>
      </c>
      <c r="Z64" s="138">
        <f>I71</f>
        <v>0</v>
      </c>
      <c r="AA64" s="138">
        <f>L71</f>
        <v>49</v>
      </c>
      <c r="AB64" s="138">
        <f>P71</f>
        <v>-18</v>
      </c>
      <c r="AC64" s="138">
        <f>R71</f>
        <v>31</v>
      </c>
      <c r="AD64" s="17">
        <f t="shared" si="28"/>
        <v>358</v>
      </c>
    </row>
    <row r="65" spans="1:30">
      <c r="A65" s="27" t="s">
        <v>67</v>
      </c>
      <c r="B65" s="27"/>
      <c r="C65" s="92"/>
      <c r="D65" s="92"/>
      <c r="E65" s="92"/>
      <c r="F65" s="92"/>
      <c r="G65" s="92"/>
      <c r="H65" s="92"/>
      <c r="I65" s="92"/>
      <c r="J65" s="92"/>
      <c r="K65" s="92"/>
      <c r="L65" s="92"/>
      <c r="U65" s="27"/>
      <c r="V65" s="27"/>
    </row>
    <row r="66" spans="1:30">
      <c r="A66" s="27" t="s">
        <v>19</v>
      </c>
      <c r="B66" s="27"/>
      <c r="C66" s="92"/>
      <c r="D66" s="92"/>
      <c r="E66" s="92"/>
      <c r="F66" s="92"/>
      <c r="G66" s="141">
        <f t="shared" ref="G66:R66" si="30">AVERAGE(G54:G63)</f>
        <v>3338</v>
      </c>
      <c r="H66" s="141">
        <f t="shared" si="30"/>
        <v>3269</v>
      </c>
      <c r="I66" s="141">
        <f t="shared" si="30"/>
        <v>69</v>
      </c>
      <c r="J66" s="141">
        <f t="shared" si="30"/>
        <v>103.9</v>
      </c>
      <c r="K66" s="141">
        <f t="shared" si="30"/>
        <v>99.2</v>
      </c>
      <c r="L66" s="141">
        <f t="shared" si="30"/>
        <v>4.7</v>
      </c>
      <c r="M66" s="138">
        <f t="shared" si="30"/>
        <v>-2.9</v>
      </c>
      <c r="N66" s="138">
        <f t="shared" si="30"/>
        <v>-0.7</v>
      </c>
      <c r="O66" s="138">
        <f t="shared" si="30"/>
        <v>0</v>
      </c>
      <c r="P66" s="138">
        <f t="shared" si="30"/>
        <v>213.3</v>
      </c>
      <c r="Q66" s="138">
        <f t="shared" si="30"/>
        <v>-1.4</v>
      </c>
      <c r="R66" s="138">
        <f t="shared" si="30"/>
        <v>282</v>
      </c>
      <c r="U66" s="27" t="s">
        <v>17</v>
      </c>
      <c r="V66" s="27"/>
    </row>
    <row r="67" spans="1:30">
      <c r="A67" s="27"/>
      <c r="B67" s="27"/>
      <c r="C67" s="92"/>
      <c r="D67" s="92"/>
      <c r="E67" s="92"/>
      <c r="F67" s="92"/>
      <c r="G67" s="92"/>
      <c r="H67" s="92"/>
      <c r="I67" s="92"/>
      <c r="J67" s="92"/>
      <c r="K67" s="92"/>
      <c r="L67" s="92"/>
      <c r="U67" s="27" t="s">
        <v>19</v>
      </c>
      <c r="V67" s="27"/>
      <c r="Y67" s="138">
        <f t="shared" ref="Y67:AD68" si="31">AVERAGE(Y54:Y63)</f>
        <v>259.7</v>
      </c>
      <c r="Z67" s="138">
        <f t="shared" si="31"/>
        <v>69</v>
      </c>
      <c r="AA67" s="138">
        <f t="shared" si="31"/>
        <v>1.8</v>
      </c>
      <c r="AB67" s="138">
        <f t="shared" si="31"/>
        <v>211.2</v>
      </c>
      <c r="AC67" s="138">
        <f t="shared" si="31"/>
        <v>282</v>
      </c>
      <c r="AD67" s="138">
        <f t="shared" si="31"/>
        <v>541.70000000000005</v>
      </c>
    </row>
    <row r="68" spans="1:30" ht="24">
      <c r="A68" s="42"/>
      <c r="B68" s="38"/>
      <c r="C68" s="42" t="s">
        <v>48</v>
      </c>
      <c r="D68" s="39" t="s">
        <v>49</v>
      </c>
      <c r="E68" s="39" t="s">
        <v>50</v>
      </c>
      <c r="F68" s="39" t="s">
        <v>25</v>
      </c>
      <c r="G68" s="39" t="s">
        <v>51</v>
      </c>
      <c r="H68" s="39" t="s">
        <v>52</v>
      </c>
      <c r="I68" s="39" t="s">
        <v>51</v>
      </c>
      <c r="J68" s="39" t="s">
        <v>53</v>
      </c>
      <c r="K68" s="39" t="s">
        <v>53</v>
      </c>
      <c r="L68" s="39" t="s">
        <v>68</v>
      </c>
      <c r="P68" s="40" t="s">
        <v>69</v>
      </c>
      <c r="R68" s="40" t="s">
        <v>70</v>
      </c>
      <c r="S68" s="38" t="s">
        <v>59</v>
      </c>
      <c r="U68" s="27" t="s">
        <v>71</v>
      </c>
      <c r="V68" s="27"/>
      <c r="Y68" s="138">
        <f t="shared" si="31"/>
        <v>268.2</v>
      </c>
      <c r="Z68" s="138">
        <f t="shared" si="31"/>
        <v>20.7</v>
      </c>
      <c r="AA68" s="138">
        <f t="shared" si="31"/>
        <v>12.7</v>
      </c>
      <c r="AB68" s="138">
        <f t="shared" si="31"/>
        <v>192.4</v>
      </c>
      <c r="AC68" s="138">
        <f t="shared" si="31"/>
        <v>225.8</v>
      </c>
      <c r="AD68" s="138">
        <f t="shared" si="31"/>
        <v>494</v>
      </c>
    </row>
    <row r="69" spans="1:30">
      <c r="A69" s="42"/>
      <c r="B69" s="38"/>
      <c r="C69" s="42" t="s">
        <v>60</v>
      </c>
      <c r="D69" s="39"/>
      <c r="E69" s="39"/>
      <c r="F69" s="39" t="s">
        <v>26</v>
      </c>
      <c r="G69" s="39" t="s">
        <v>61</v>
      </c>
      <c r="H69" s="39" t="s">
        <v>62</v>
      </c>
      <c r="I69" s="39" t="s">
        <v>63</v>
      </c>
      <c r="J69" s="39" t="s">
        <v>61</v>
      </c>
      <c r="K69" s="39" t="s">
        <v>62</v>
      </c>
      <c r="L69" s="39" t="s">
        <v>63</v>
      </c>
      <c r="P69" s="40" t="s">
        <v>72</v>
      </c>
      <c r="R69" s="40" t="s">
        <v>73</v>
      </c>
      <c r="S69" s="38" t="s">
        <v>60</v>
      </c>
      <c r="U69" s="27" t="s">
        <v>9</v>
      </c>
      <c r="V69" s="27"/>
      <c r="Y69" s="138">
        <f t="shared" ref="Y69:AD69" si="32">AVERAGE(Y60:Y64)</f>
        <v>312.39999999999998</v>
      </c>
      <c r="Z69" s="138">
        <f t="shared" si="32"/>
        <v>-33</v>
      </c>
      <c r="AA69" s="138">
        <f t="shared" si="32"/>
        <v>32.4</v>
      </c>
      <c r="AB69" s="138">
        <f t="shared" si="32"/>
        <v>198</v>
      </c>
      <c r="AC69" s="138">
        <f t="shared" si="32"/>
        <v>197.4</v>
      </c>
      <c r="AD69" s="138">
        <f t="shared" si="32"/>
        <v>509.8</v>
      </c>
    </row>
    <row r="70" spans="1:30">
      <c r="A70" s="27"/>
      <c r="B70" s="27"/>
      <c r="C70" s="92"/>
      <c r="D70" s="92"/>
      <c r="E70" s="92"/>
      <c r="F70" s="92"/>
      <c r="G70" s="92"/>
      <c r="H70" s="92"/>
      <c r="I70" s="92"/>
      <c r="J70" s="92"/>
      <c r="K70" s="92"/>
      <c r="L70" s="92"/>
    </row>
    <row r="71" spans="1:30" s="37" customFormat="1">
      <c r="A71" s="131">
        <v>2011</v>
      </c>
      <c r="B71" s="41">
        <v>2012</v>
      </c>
      <c r="C71" s="138">
        <v>97582</v>
      </c>
      <c r="D71" s="138">
        <v>1127</v>
      </c>
      <c r="E71" s="138">
        <v>800</v>
      </c>
      <c r="F71" s="138">
        <v>327</v>
      </c>
      <c r="G71" s="138">
        <v>3490</v>
      </c>
      <c r="H71" s="138">
        <v>3490</v>
      </c>
      <c r="I71" s="138">
        <v>0</v>
      </c>
      <c r="J71" s="138">
        <v>100</v>
      </c>
      <c r="K71" s="138">
        <v>51</v>
      </c>
      <c r="L71" s="138">
        <v>49</v>
      </c>
      <c r="M71" s="17"/>
      <c r="N71" s="17"/>
      <c r="O71" s="17"/>
      <c r="P71" s="138">
        <v>-18</v>
      </c>
      <c r="Q71" s="17"/>
      <c r="R71" s="138">
        <v>31</v>
      </c>
      <c r="S71" s="138">
        <v>97940</v>
      </c>
    </row>
    <row r="73" spans="1:30">
      <c r="A73" s="27" t="s">
        <v>36</v>
      </c>
    </row>
    <row r="75" spans="1:30" s="32" customFormat="1" ht="24">
      <c r="A75" s="38"/>
      <c r="B75" s="38"/>
      <c r="C75" s="38" t="s">
        <v>48</v>
      </c>
      <c r="D75" s="39" t="s">
        <v>49</v>
      </c>
      <c r="E75" s="39" t="s">
        <v>50</v>
      </c>
      <c r="F75" s="39" t="s">
        <v>25</v>
      </c>
      <c r="G75" s="39" t="s">
        <v>51</v>
      </c>
      <c r="H75" s="39" t="s">
        <v>52</v>
      </c>
      <c r="I75" s="39" t="s">
        <v>51</v>
      </c>
      <c r="J75" s="39" t="s">
        <v>53</v>
      </c>
      <c r="K75" s="39" t="s">
        <v>53</v>
      </c>
      <c r="L75" s="39" t="s">
        <v>53</v>
      </c>
      <c r="M75" s="39" t="s">
        <v>54</v>
      </c>
      <c r="N75" s="39" t="s">
        <v>55</v>
      </c>
      <c r="O75" s="39" t="s">
        <v>56</v>
      </c>
      <c r="P75" s="40" t="s">
        <v>30</v>
      </c>
      <c r="Q75" s="40" t="s">
        <v>57</v>
      </c>
      <c r="R75" s="40" t="s">
        <v>58</v>
      </c>
      <c r="S75" s="38" t="s">
        <v>59</v>
      </c>
      <c r="W75" s="38" t="s">
        <v>49</v>
      </c>
      <c r="X75" s="38" t="s">
        <v>50</v>
      </c>
      <c r="Y75" s="38" t="s">
        <v>25</v>
      </c>
      <c r="Z75" s="38" t="s">
        <v>27</v>
      </c>
      <c r="AA75" s="38" t="s">
        <v>27</v>
      </c>
      <c r="AB75" s="38" t="s">
        <v>30</v>
      </c>
      <c r="AC75" s="38" t="s">
        <v>27</v>
      </c>
      <c r="AD75" s="38" t="s">
        <v>32</v>
      </c>
    </row>
    <row r="76" spans="1:30" s="32" customFormat="1" ht="12">
      <c r="B76" s="38"/>
      <c r="C76" s="38" t="s">
        <v>60</v>
      </c>
      <c r="D76" s="39"/>
      <c r="E76" s="39"/>
      <c r="F76" s="39" t="s">
        <v>26</v>
      </c>
      <c r="G76" s="39" t="s">
        <v>61</v>
      </c>
      <c r="H76" s="39" t="s">
        <v>62</v>
      </c>
      <c r="I76" s="39" t="s">
        <v>63</v>
      </c>
      <c r="J76" s="39" t="s">
        <v>61</v>
      </c>
      <c r="K76" s="39" t="s">
        <v>62</v>
      </c>
      <c r="L76" s="39" t="s">
        <v>63</v>
      </c>
      <c r="M76" s="39" t="s">
        <v>64</v>
      </c>
      <c r="N76" s="38"/>
      <c r="P76" s="38" t="s">
        <v>65</v>
      </c>
      <c r="Q76" s="38" t="s">
        <v>66</v>
      </c>
      <c r="R76" s="40"/>
      <c r="S76" s="38" t="s">
        <v>60</v>
      </c>
      <c r="W76" s="38"/>
      <c r="X76" s="38"/>
      <c r="Y76" s="38" t="s">
        <v>26</v>
      </c>
      <c r="Z76" s="38" t="s">
        <v>28</v>
      </c>
      <c r="AA76" s="38" t="s">
        <v>29</v>
      </c>
      <c r="AB76" s="38"/>
      <c r="AC76" s="38" t="s">
        <v>31</v>
      </c>
      <c r="AD76" s="38" t="s">
        <v>26</v>
      </c>
    </row>
    <row r="77" spans="1:30" s="32" customFormat="1" ht="12">
      <c r="B77" s="38"/>
      <c r="C77" s="38"/>
      <c r="D77" s="39"/>
      <c r="E77" s="39"/>
      <c r="F77" s="39"/>
      <c r="G77" s="39"/>
      <c r="H77" s="39"/>
      <c r="I77" s="39"/>
      <c r="J77" s="39"/>
      <c r="K77" s="39"/>
      <c r="L77" s="39"/>
      <c r="M77" s="39"/>
      <c r="R77" s="39"/>
      <c r="S77" s="38"/>
    </row>
    <row r="78" spans="1:30" s="37" customFormat="1" ht="12">
      <c r="A78" s="41">
        <v>2001</v>
      </c>
      <c r="B78" s="41">
        <v>2002</v>
      </c>
      <c r="C78" s="17">
        <v>93229</v>
      </c>
      <c r="D78" s="17">
        <v>837</v>
      </c>
      <c r="E78" s="17">
        <v>991</v>
      </c>
      <c r="F78" s="18">
        <v>-154</v>
      </c>
      <c r="G78" s="17">
        <v>5026</v>
      </c>
      <c r="H78" s="17">
        <v>4554</v>
      </c>
      <c r="I78" s="17">
        <v>472</v>
      </c>
      <c r="J78" s="17">
        <v>161</v>
      </c>
      <c r="K78" s="17">
        <v>72</v>
      </c>
      <c r="L78" s="17">
        <v>89</v>
      </c>
      <c r="M78" s="17">
        <v>-30</v>
      </c>
      <c r="N78" s="17">
        <v>5</v>
      </c>
      <c r="O78" s="17">
        <v>27</v>
      </c>
      <c r="P78" s="17">
        <v>41</v>
      </c>
      <c r="Q78" s="17">
        <v>0</v>
      </c>
      <c r="R78" s="17">
        <v>604</v>
      </c>
      <c r="S78" s="17">
        <v>93679</v>
      </c>
      <c r="U78" s="41">
        <f t="shared" ref="U78:V87" si="33">A78</f>
        <v>2001</v>
      </c>
      <c r="V78" s="41">
        <f t="shared" si="33"/>
        <v>2002</v>
      </c>
      <c r="W78" s="17">
        <f>D78</f>
        <v>837</v>
      </c>
      <c r="X78" s="17">
        <f>E78</f>
        <v>991</v>
      </c>
      <c r="Y78" s="17">
        <f>F78</f>
        <v>-154</v>
      </c>
      <c r="Z78" s="17">
        <f>I78</f>
        <v>472</v>
      </c>
      <c r="AA78" s="17">
        <f>L78+M78</f>
        <v>59</v>
      </c>
      <c r="AB78" s="17">
        <f>N78+O78+P78+Q78</f>
        <v>73</v>
      </c>
      <c r="AC78" s="17">
        <f>R78</f>
        <v>604</v>
      </c>
      <c r="AD78" s="17">
        <f>Y78+AC78</f>
        <v>450</v>
      </c>
    </row>
    <row r="79" spans="1:30" s="37" customFormat="1" ht="12">
      <c r="A79" s="41">
        <v>2002</v>
      </c>
      <c r="B79" s="41">
        <v>2003</v>
      </c>
      <c r="C79" s="17">
        <v>93679</v>
      </c>
      <c r="D79" s="17">
        <v>884</v>
      </c>
      <c r="E79" s="17">
        <v>1043</v>
      </c>
      <c r="F79" s="18">
        <v>-159</v>
      </c>
      <c r="G79" s="17">
        <v>5386</v>
      </c>
      <c r="H79" s="17">
        <v>4534</v>
      </c>
      <c r="I79" s="17">
        <v>852</v>
      </c>
      <c r="J79" s="17">
        <v>168</v>
      </c>
      <c r="K79" s="17">
        <v>109</v>
      </c>
      <c r="L79" s="17">
        <v>59</v>
      </c>
      <c r="M79" s="17">
        <v>0</v>
      </c>
      <c r="N79" s="17">
        <v>-3</v>
      </c>
      <c r="O79" s="17">
        <v>4</v>
      </c>
      <c r="P79" s="17">
        <v>37</v>
      </c>
      <c r="Q79" s="17">
        <v>-2</v>
      </c>
      <c r="R79" s="17">
        <v>947</v>
      </c>
      <c r="S79" s="17">
        <v>94467</v>
      </c>
      <c r="U79" s="41">
        <f t="shared" si="33"/>
        <v>2002</v>
      </c>
      <c r="V79" s="41">
        <f t="shared" si="33"/>
        <v>2003</v>
      </c>
      <c r="W79" s="17">
        <f t="shared" ref="W79:Y87" si="34">D79</f>
        <v>884</v>
      </c>
      <c r="X79" s="17">
        <f t="shared" si="34"/>
        <v>1043</v>
      </c>
      <c r="Y79" s="17">
        <f t="shared" si="34"/>
        <v>-159</v>
      </c>
      <c r="Z79" s="17">
        <f t="shared" ref="Z79:Z87" si="35">I79</f>
        <v>852</v>
      </c>
      <c r="AA79" s="17">
        <f t="shared" ref="AA79:AA87" si="36">L79+M79</f>
        <v>59</v>
      </c>
      <c r="AB79" s="17">
        <f t="shared" ref="AB79:AB87" si="37">N79+O79+P79+Q79</f>
        <v>36</v>
      </c>
      <c r="AC79" s="17">
        <f t="shared" ref="AC79:AC87" si="38">R79</f>
        <v>947</v>
      </c>
      <c r="AD79" s="17">
        <f t="shared" ref="AD79:AD88" si="39">Y79+AC79</f>
        <v>788</v>
      </c>
    </row>
    <row r="80" spans="1:30" s="37" customFormat="1" ht="12">
      <c r="A80" s="41">
        <v>2003</v>
      </c>
      <c r="B80" s="41">
        <v>2004</v>
      </c>
      <c r="C80" s="17">
        <v>94467</v>
      </c>
      <c r="D80" s="17">
        <v>981</v>
      </c>
      <c r="E80" s="17">
        <v>983</v>
      </c>
      <c r="F80" s="18">
        <v>-2</v>
      </c>
      <c r="G80" s="17">
        <v>5307</v>
      </c>
      <c r="H80" s="17">
        <v>4351</v>
      </c>
      <c r="I80" s="17">
        <v>956</v>
      </c>
      <c r="J80" s="17">
        <v>155</v>
      </c>
      <c r="K80" s="17">
        <v>121</v>
      </c>
      <c r="L80" s="17">
        <v>34</v>
      </c>
      <c r="M80" s="17">
        <v>0</v>
      </c>
      <c r="N80" s="17">
        <v>56</v>
      </c>
      <c r="O80" s="17">
        <v>35</v>
      </c>
      <c r="P80" s="17">
        <v>37</v>
      </c>
      <c r="Q80" s="17">
        <v>-3</v>
      </c>
      <c r="R80" s="17">
        <v>1115</v>
      </c>
      <c r="S80" s="17">
        <v>95580</v>
      </c>
      <c r="U80" s="41">
        <f t="shared" si="33"/>
        <v>2003</v>
      </c>
      <c r="V80" s="41">
        <f t="shared" si="33"/>
        <v>2004</v>
      </c>
      <c r="W80" s="17">
        <f t="shared" si="34"/>
        <v>981</v>
      </c>
      <c r="X80" s="17">
        <f t="shared" si="34"/>
        <v>983</v>
      </c>
      <c r="Y80" s="17">
        <f t="shared" si="34"/>
        <v>-2</v>
      </c>
      <c r="Z80" s="17">
        <f t="shared" si="35"/>
        <v>956</v>
      </c>
      <c r="AA80" s="17">
        <f t="shared" si="36"/>
        <v>34</v>
      </c>
      <c r="AB80" s="17">
        <f t="shared" si="37"/>
        <v>125</v>
      </c>
      <c r="AC80" s="17">
        <f t="shared" si="38"/>
        <v>1115</v>
      </c>
      <c r="AD80" s="17">
        <f t="shared" si="39"/>
        <v>1113</v>
      </c>
    </row>
    <row r="81" spans="1:30" s="37" customFormat="1" ht="12">
      <c r="A81" s="41">
        <v>2004</v>
      </c>
      <c r="B81" s="41">
        <v>2005</v>
      </c>
      <c r="C81" s="17">
        <v>95580</v>
      </c>
      <c r="D81" s="17">
        <v>927</v>
      </c>
      <c r="E81" s="17">
        <v>964</v>
      </c>
      <c r="F81" s="18">
        <v>-37</v>
      </c>
      <c r="G81" s="17">
        <v>4642</v>
      </c>
      <c r="H81" s="17">
        <v>4019</v>
      </c>
      <c r="I81" s="17">
        <v>623</v>
      </c>
      <c r="J81" s="17">
        <v>156</v>
      </c>
      <c r="K81" s="17">
        <v>112</v>
      </c>
      <c r="L81" s="17">
        <v>44</v>
      </c>
      <c r="M81" s="17">
        <v>0</v>
      </c>
      <c r="N81" s="17">
        <v>85</v>
      </c>
      <c r="O81" s="17">
        <v>-16</v>
      </c>
      <c r="P81" s="17">
        <v>33</v>
      </c>
      <c r="Q81" s="17">
        <v>-5</v>
      </c>
      <c r="R81" s="17">
        <v>764</v>
      </c>
      <c r="S81" s="17">
        <v>96307</v>
      </c>
      <c r="U81" s="41">
        <f t="shared" si="33"/>
        <v>2004</v>
      </c>
      <c r="V81" s="41">
        <f t="shared" si="33"/>
        <v>2005</v>
      </c>
      <c r="W81" s="17">
        <f t="shared" si="34"/>
        <v>927</v>
      </c>
      <c r="X81" s="17">
        <f t="shared" si="34"/>
        <v>964</v>
      </c>
      <c r="Y81" s="17">
        <f t="shared" si="34"/>
        <v>-37</v>
      </c>
      <c r="Z81" s="17">
        <f t="shared" si="35"/>
        <v>623</v>
      </c>
      <c r="AA81" s="17">
        <f t="shared" si="36"/>
        <v>44</v>
      </c>
      <c r="AB81" s="17">
        <f t="shared" si="37"/>
        <v>97</v>
      </c>
      <c r="AC81" s="17">
        <f t="shared" si="38"/>
        <v>764</v>
      </c>
      <c r="AD81" s="17">
        <f t="shared" si="39"/>
        <v>727</v>
      </c>
    </row>
    <row r="82" spans="1:30" s="37" customFormat="1" ht="12">
      <c r="A82" s="41">
        <v>2005</v>
      </c>
      <c r="B82" s="41">
        <v>2006</v>
      </c>
      <c r="C82" s="17">
        <v>96307</v>
      </c>
      <c r="D82" s="17">
        <v>963</v>
      </c>
      <c r="E82" s="17">
        <v>947</v>
      </c>
      <c r="F82" s="18">
        <v>16</v>
      </c>
      <c r="G82" s="17">
        <v>4979</v>
      </c>
      <c r="H82" s="17">
        <v>4187</v>
      </c>
      <c r="I82" s="17">
        <v>792</v>
      </c>
      <c r="J82" s="17">
        <v>319</v>
      </c>
      <c r="K82" s="17">
        <v>145</v>
      </c>
      <c r="L82" s="17">
        <v>174</v>
      </c>
      <c r="M82" s="17">
        <v>0</v>
      </c>
      <c r="N82" s="17">
        <v>95</v>
      </c>
      <c r="O82" s="17">
        <v>-2</v>
      </c>
      <c r="P82" s="17">
        <v>55</v>
      </c>
      <c r="Q82" s="17">
        <v>-5</v>
      </c>
      <c r="R82" s="17">
        <v>1109</v>
      </c>
      <c r="S82" s="17">
        <v>97432</v>
      </c>
      <c r="U82" s="41">
        <f t="shared" si="33"/>
        <v>2005</v>
      </c>
      <c r="V82" s="41">
        <f t="shared" si="33"/>
        <v>2006</v>
      </c>
      <c r="W82" s="17">
        <f t="shared" si="34"/>
        <v>963</v>
      </c>
      <c r="X82" s="17">
        <f t="shared" si="34"/>
        <v>947</v>
      </c>
      <c r="Y82" s="17">
        <f t="shared" si="34"/>
        <v>16</v>
      </c>
      <c r="Z82" s="17">
        <f t="shared" si="35"/>
        <v>792</v>
      </c>
      <c r="AA82" s="17">
        <f t="shared" si="36"/>
        <v>174</v>
      </c>
      <c r="AB82" s="17">
        <f t="shared" si="37"/>
        <v>143</v>
      </c>
      <c r="AC82" s="17">
        <f t="shared" si="38"/>
        <v>1109</v>
      </c>
      <c r="AD82" s="17">
        <f t="shared" si="39"/>
        <v>1125</v>
      </c>
    </row>
    <row r="83" spans="1:30" s="37" customFormat="1" ht="12">
      <c r="A83" s="41">
        <v>2006</v>
      </c>
      <c r="B83" s="41">
        <v>2007</v>
      </c>
      <c r="C83" s="17">
        <v>97432</v>
      </c>
      <c r="D83" s="17">
        <v>1015</v>
      </c>
      <c r="E83" s="17">
        <v>942</v>
      </c>
      <c r="F83" s="18">
        <v>73</v>
      </c>
      <c r="G83" s="17">
        <v>5404</v>
      </c>
      <c r="H83" s="17">
        <v>4568</v>
      </c>
      <c r="I83" s="17">
        <v>836</v>
      </c>
      <c r="J83" s="17">
        <v>305</v>
      </c>
      <c r="K83" s="17">
        <v>207</v>
      </c>
      <c r="L83" s="17">
        <v>98</v>
      </c>
      <c r="M83" s="17">
        <v>0</v>
      </c>
      <c r="N83" s="17">
        <v>30</v>
      </c>
      <c r="O83" s="17">
        <v>5</v>
      </c>
      <c r="P83" s="17">
        <v>59</v>
      </c>
      <c r="Q83" s="17">
        <v>-5</v>
      </c>
      <c r="R83" s="17">
        <v>1023</v>
      </c>
      <c r="S83" s="17">
        <v>98528</v>
      </c>
      <c r="U83" s="41">
        <f t="shared" si="33"/>
        <v>2006</v>
      </c>
      <c r="V83" s="41">
        <f t="shared" si="33"/>
        <v>2007</v>
      </c>
      <c r="W83" s="17">
        <f t="shared" si="34"/>
        <v>1015</v>
      </c>
      <c r="X83" s="17">
        <f t="shared" si="34"/>
        <v>942</v>
      </c>
      <c r="Y83" s="17">
        <f t="shared" si="34"/>
        <v>73</v>
      </c>
      <c r="Z83" s="17">
        <f t="shared" si="35"/>
        <v>836</v>
      </c>
      <c r="AA83" s="17">
        <f t="shared" si="36"/>
        <v>98</v>
      </c>
      <c r="AB83" s="17">
        <f t="shared" si="37"/>
        <v>89</v>
      </c>
      <c r="AC83" s="17">
        <f t="shared" si="38"/>
        <v>1023</v>
      </c>
      <c r="AD83" s="17">
        <f t="shared" si="39"/>
        <v>1096</v>
      </c>
    </row>
    <row r="84" spans="1:30" s="37" customFormat="1" ht="12">
      <c r="A84" s="41">
        <v>2007</v>
      </c>
      <c r="B84" s="41">
        <v>2008</v>
      </c>
      <c r="C84" s="17">
        <v>98528</v>
      </c>
      <c r="D84" s="17">
        <v>1016</v>
      </c>
      <c r="E84" s="17">
        <v>979</v>
      </c>
      <c r="F84" s="18">
        <v>37</v>
      </c>
      <c r="G84" s="17">
        <v>4905</v>
      </c>
      <c r="H84" s="17">
        <v>4260</v>
      </c>
      <c r="I84" s="17">
        <v>645</v>
      </c>
      <c r="J84" s="17">
        <v>389</v>
      </c>
      <c r="K84" s="17">
        <v>154</v>
      </c>
      <c r="L84" s="17">
        <v>235</v>
      </c>
      <c r="M84" s="17">
        <v>0</v>
      </c>
      <c r="N84" s="17">
        <v>-31</v>
      </c>
      <c r="O84" s="17">
        <v>49</v>
      </c>
      <c r="P84" s="17">
        <v>32</v>
      </c>
      <c r="Q84" s="17">
        <v>-5</v>
      </c>
      <c r="R84" s="17">
        <v>925</v>
      </c>
      <c r="S84" s="17">
        <v>99490</v>
      </c>
      <c r="U84" s="41">
        <f t="shared" si="33"/>
        <v>2007</v>
      </c>
      <c r="V84" s="41">
        <f t="shared" si="33"/>
        <v>2008</v>
      </c>
      <c r="W84" s="17">
        <f t="shared" si="34"/>
        <v>1016</v>
      </c>
      <c r="X84" s="17">
        <f t="shared" si="34"/>
        <v>979</v>
      </c>
      <c r="Y84" s="17">
        <f t="shared" si="34"/>
        <v>37</v>
      </c>
      <c r="Z84" s="17">
        <f t="shared" si="35"/>
        <v>645</v>
      </c>
      <c r="AA84" s="17">
        <f t="shared" si="36"/>
        <v>235</v>
      </c>
      <c r="AB84" s="17">
        <f t="shared" si="37"/>
        <v>45</v>
      </c>
      <c r="AC84" s="17">
        <f t="shared" si="38"/>
        <v>925</v>
      </c>
      <c r="AD84" s="17">
        <f t="shared" si="39"/>
        <v>962</v>
      </c>
    </row>
    <row r="85" spans="1:30" s="37" customFormat="1" ht="12">
      <c r="A85" s="41">
        <v>2008</v>
      </c>
      <c r="B85" s="41">
        <v>2009</v>
      </c>
      <c r="C85" s="17">
        <v>99490</v>
      </c>
      <c r="D85" s="17">
        <v>994</v>
      </c>
      <c r="E85" s="17">
        <v>992</v>
      </c>
      <c r="F85" s="18">
        <v>2</v>
      </c>
      <c r="G85" s="17">
        <v>4357</v>
      </c>
      <c r="H85" s="17">
        <v>4040</v>
      </c>
      <c r="I85" s="17">
        <v>317</v>
      </c>
      <c r="J85" s="17">
        <v>206</v>
      </c>
      <c r="K85" s="17">
        <v>145</v>
      </c>
      <c r="L85" s="17">
        <v>61</v>
      </c>
      <c r="M85" s="17">
        <v>0</v>
      </c>
      <c r="N85" s="17">
        <v>41</v>
      </c>
      <c r="O85" s="17">
        <v>32</v>
      </c>
      <c r="P85" s="17">
        <v>72</v>
      </c>
      <c r="Q85" s="17">
        <v>-3</v>
      </c>
      <c r="R85" s="17">
        <v>520</v>
      </c>
      <c r="S85" s="17">
        <v>100012</v>
      </c>
      <c r="U85" s="41">
        <f t="shared" si="33"/>
        <v>2008</v>
      </c>
      <c r="V85" s="41">
        <f t="shared" si="33"/>
        <v>2009</v>
      </c>
      <c r="W85" s="17">
        <f t="shared" si="34"/>
        <v>994</v>
      </c>
      <c r="X85" s="17">
        <f t="shared" si="34"/>
        <v>992</v>
      </c>
      <c r="Y85" s="17">
        <f t="shared" si="34"/>
        <v>2</v>
      </c>
      <c r="Z85" s="17">
        <f t="shared" si="35"/>
        <v>317</v>
      </c>
      <c r="AA85" s="17">
        <f t="shared" si="36"/>
        <v>61</v>
      </c>
      <c r="AB85" s="17">
        <f t="shared" si="37"/>
        <v>142</v>
      </c>
      <c r="AC85" s="17">
        <f t="shared" si="38"/>
        <v>520</v>
      </c>
      <c r="AD85" s="17">
        <f t="shared" si="39"/>
        <v>522</v>
      </c>
    </row>
    <row r="86" spans="1:30" s="37" customFormat="1" ht="12">
      <c r="A86" s="41">
        <v>2009</v>
      </c>
      <c r="B86" s="41">
        <v>2010</v>
      </c>
      <c r="C86" s="17">
        <v>100012</v>
      </c>
      <c r="D86" s="17">
        <v>923</v>
      </c>
      <c r="E86" s="17">
        <v>989</v>
      </c>
      <c r="F86" s="18">
        <v>-66</v>
      </c>
      <c r="G86" s="17">
        <v>4637</v>
      </c>
      <c r="H86" s="17">
        <v>4229</v>
      </c>
      <c r="I86" s="17">
        <v>408</v>
      </c>
      <c r="J86" s="17">
        <v>153</v>
      </c>
      <c r="K86" s="17">
        <v>129</v>
      </c>
      <c r="L86" s="17">
        <v>24</v>
      </c>
      <c r="M86" s="17">
        <v>0</v>
      </c>
      <c r="N86" s="17">
        <v>-14</v>
      </c>
      <c r="O86" s="17">
        <v>2</v>
      </c>
      <c r="P86" s="17">
        <v>58</v>
      </c>
      <c r="Q86" s="17">
        <v>0</v>
      </c>
      <c r="R86" s="17">
        <v>478</v>
      </c>
      <c r="S86" s="17">
        <v>100424</v>
      </c>
      <c r="U86" s="41">
        <f t="shared" si="33"/>
        <v>2009</v>
      </c>
      <c r="V86" s="41">
        <f t="shared" si="33"/>
        <v>2010</v>
      </c>
      <c r="W86" s="17">
        <f t="shared" si="34"/>
        <v>923</v>
      </c>
      <c r="X86" s="17">
        <f t="shared" si="34"/>
        <v>989</v>
      </c>
      <c r="Y86" s="17">
        <f t="shared" si="34"/>
        <v>-66</v>
      </c>
      <c r="Z86" s="17">
        <f t="shared" si="35"/>
        <v>408</v>
      </c>
      <c r="AA86" s="17">
        <f t="shared" si="36"/>
        <v>24</v>
      </c>
      <c r="AB86" s="17">
        <f t="shared" si="37"/>
        <v>46</v>
      </c>
      <c r="AC86" s="17">
        <f t="shared" si="38"/>
        <v>478</v>
      </c>
      <c r="AD86" s="17">
        <f t="shared" si="39"/>
        <v>412</v>
      </c>
    </row>
    <row r="87" spans="1:30" s="37" customFormat="1" ht="12">
      <c r="A87" s="41">
        <v>2010</v>
      </c>
      <c r="B87" s="41">
        <v>2011</v>
      </c>
      <c r="C87" s="17">
        <v>100424</v>
      </c>
      <c r="D87" s="37">
        <v>1037</v>
      </c>
      <c r="E87" s="17">
        <v>958</v>
      </c>
      <c r="F87" s="17">
        <v>79</v>
      </c>
      <c r="G87" s="17">
        <v>4710</v>
      </c>
      <c r="H87" s="17">
        <v>4407</v>
      </c>
      <c r="I87" s="17">
        <v>303</v>
      </c>
      <c r="J87" s="17">
        <v>219</v>
      </c>
      <c r="K87" s="17">
        <v>181</v>
      </c>
      <c r="L87" s="17">
        <v>38</v>
      </c>
      <c r="M87" s="17">
        <v>0</v>
      </c>
      <c r="N87" s="17">
        <v>-10</v>
      </c>
      <c r="O87" s="17">
        <v>-22</v>
      </c>
      <c r="P87" s="17">
        <v>99</v>
      </c>
      <c r="Q87" s="17">
        <v>0</v>
      </c>
      <c r="R87" s="18">
        <v>408</v>
      </c>
      <c r="S87" s="17">
        <v>100911</v>
      </c>
      <c r="U87" s="41">
        <f t="shared" si="33"/>
        <v>2010</v>
      </c>
      <c r="V87" s="41">
        <f t="shared" si="33"/>
        <v>2011</v>
      </c>
      <c r="W87" s="17">
        <f t="shared" si="34"/>
        <v>1037</v>
      </c>
      <c r="X87" s="17">
        <f t="shared" si="34"/>
        <v>958</v>
      </c>
      <c r="Y87" s="17">
        <f t="shared" si="34"/>
        <v>79</v>
      </c>
      <c r="Z87" s="17">
        <f t="shared" si="35"/>
        <v>303</v>
      </c>
      <c r="AA87" s="17">
        <f t="shared" si="36"/>
        <v>38</v>
      </c>
      <c r="AB87" s="17">
        <f t="shared" si="37"/>
        <v>67</v>
      </c>
      <c r="AC87" s="17">
        <f t="shared" si="38"/>
        <v>408</v>
      </c>
      <c r="AD87" s="17">
        <f t="shared" si="39"/>
        <v>487</v>
      </c>
    </row>
    <row r="88" spans="1:30">
      <c r="A88" s="27"/>
      <c r="B88" s="27"/>
      <c r="C88" s="92"/>
      <c r="D88" s="92"/>
      <c r="E88" s="92"/>
      <c r="F88" s="92"/>
      <c r="G88" s="92"/>
      <c r="H88" s="92"/>
      <c r="I88" s="92"/>
      <c r="J88" s="92"/>
      <c r="K88" s="92"/>
      <c r="L88" s="92"/>
      <c r="U88" s="41">
        <f>A95</f>
        <v>2011</v>
      </c>
      <c r="V88" s="41">
        <f>B95</f>
        <v>2012</v>
      </c>
      <c r="W88" s="138">
        <f>D95</f>
        <v>1002</v>
      </c>
      <c r="X88" s="138">
        <f t="shared" ref="X88:Y88" si="40">E95</f>
        <v>925</v>
      </c>
      <c r="Y88" s="138">
        <f t="shared" si="40"/>
        <v>77</v>
      </c>
      <c r="Z88" s="138">
        <f>I95</f>
        <v>59</v>
      </c>
      <c r="AA88" s="138">
        <f>L95</f>
        <v>80</v>
      </c>
      <c r="AB88" s="138">
        <f>P95</f>
        <v>59</v>
      </c>
      <c r="AC88" s="138">
        <f>R95</f>
        <v>198</v>
      </c>
      <c r="AD88" s="17">
        <f t="shared" si="39"/>
        <v>275</v>
      </c>
    </row>
    <row r="89" spans="1:30">
      <c r="A89" s="27" t="s">
        <v>67</v>
      </c>
      <c r="B89" s="27"/>
      <c r="C89" s="92"/>
      <c r="D89" s="92"/>
      <c r="E89" s="92"/>
      <c r="F89" s="92"/>
      <c r="G89" s="92"/>
      <c r="H89" s="92"/>
      <c r="I89" s="92"/>
      <c r="J89" s="92"/>
      <c r="K89" s="92"/>
      <c r="L89" s="92"/>
      <c r="U89" s="27"/>
      <c r="V89" s="27"/>
    </row>
    <row r="90" spans="1:30">
      <c r="A90" s="27" t="s">
        <v>19</v>
      </c>
      <c r="B90" s="27"/>
      <c r="C90" s="92"/>
      <c r="D90" s="92"/>
      <c r="E90" s="92"/>
      <c r="F90" s="92"/>
      <c r="G90" s="141">
        <f t="shared" ref="G90:R90" si="41">AVERAGE(G78:G87)</f>
        <v>4935.3</v>
      </c>
      <c r="H90" s="141">
        <f t="shared" si="41"/>
        <v>4314.8999999999996</v>
      </c>
      <c r="I90" s="141">
        <f t="shared" si="41"/>
        <v>620.4</v>
      </c>
      <c r="J90" s="141">
        <f t="shared" si="41"/>
        <v>223.1</v>
      </c>
      <c r="K90" s="141">
        <f t="shared" si="41"/>
        <v>137.5</v>
      </c>
      <c r="L90" s="141">
        <f t="shared" si="41"/>
        <v>85.6</v>
      </c>
      <c r="M90" s="138">
        <f t="shared" si="41"/>
        <v>-3</v>
      </c>
      <c r="N90" s="138">
        <f t="shared" si="41"/>
        <v>25.4</v>
      </c>
      <c r="O90" s="138">
        <f t="shared" si="41"/>
        <v>11.4</v>
      </c>
      <c r="P90" s="138">
        <f t="shared" si="41"/>
        <v>52.3</v>
      </c>
      <c r="Q90" s="138">
        <f t="shared" si="41"/>
        <v>-2.8</v>
      </c>
      <c r="R90" s="138">
        <f t="shared" si="41"/>
        <v>789.3</v>
      </c>
      <c r="U90" s="27" t="s">
        <v>17</v>
      </c>
      <c r="V90" s="27"/>
    </row>
    <row r="91" spans="1:30">
      <c r="A91" s="27"/>
      <c r="B91" s="27"/>
      <c r="C91" s="92"/>
      <c r="D91" s="92"/>
      <c r="E91" s="92"/>
      <c r="F91" s="92"/>
      <c r="G91" s="92"/>
      <c r="H91" s="92"/>
      <c r="I91" s="92"/>
      <c r="J91" s="92"/>
      <c r="K91" s="92"/>
      <c r="L91" s="92"/>
      <c r="U91" s="27" t="s">
        <v>19</v>
      </c>
      <c r="V91" s="27"/>
      <c r="Y91" s="138">
        <f t="shared" ref="Y91:AD92" si="42">AVERAGE(Y78:Y87)</f>
        <v>-21.1</v>
      </c>
      <c r="Z91" s="138">
        <f t="shared" si="42"/>
        <v>620.4</v>
      </c>
      <c r="AA91" s="138">
        <f t="shared" si="42"/>
        <v>82.6</v>
      </c>
      <c r="AB91" s="138">
        <f t="shared" si="42"/>
        <v>86.3</v>
      </c>
      <c r="AC91" s="138">
        <f t="shared" si="42"/>
        <v>789.3</v>
      </c>
      <c r="AD91" s="138">
        <f t="shared" si="42"/>
        <v>768.2</v>
      </c>
    </row>
    <row r="92" spans="1:30" ht="24">
      <c r="A92" s="42"/>
      <c r="B92" s="38"/>
      <c r="C92" s="42" t="s">
        <v>48</v>
      </c>
      <c r="D92" s="39" t="s">
        <v>49</v>
      </c>
      <c r="E92" s="39" t="s">
        <v>50</v>
      </c>
      <c r="F92" s="39" t="s">
        <v>25</v>
      </c>
      <c r="G92" s="39" t="s">
        <v>51</v>
      </c>
      <c r="H92" s="39" t="s">
        <v>52</v>
      </c>
      <c r="I92" s="39" t="s">
        <v>51</v>
      </c>
      <c r="J92" s="39" t="s">
        <v>53</v>
      </c>
      <c r="K92" s="39" t="s">
        <v>53</v>
      </c>
      <c r="L92" s="39" t="s">
        <v>68</v>
      </c>
      <c r="P92" s="40" t="s">
        <v>69</v>
      </c>
      <c r="R92" s="40" t="s">
        <v>70</v>
      </c>
      <c r="S92" s="38" t="s">
        <v>59</v>
      </c>
      <c r="U92" s="27" t="s">
        <v>71</v>
      </c>
      <c r="V92" s="27"/>
      <c r="Y92" s="138">
        <f t="shared" si="42"/>
        <v>2</v>
      </c>
      <c r="Z92" s="138">
        <f t="shared" si="42"/>
        <v>579.1</v>
      </c>
      <c r="AA92" s="138">
        <f t="shared" si="42"/>
        <v>84.7</v>
      </c>
      <c r="AB92" s="138">
        <f t="shared" si="42"/>
        <v>84.9</v>
      </c>
      <c r="AC92" s="138">
        <f t="shared" si="42"/>
        <v>748.7</v>
      </c>
      <c r="AD92" s="138">
        <f t="shared" si="42"/>
        <v>750.7</v>
      </c>
    </row>
    <row r="93" spans="1:30">
      <c r="A93" s="42"/>
      <c r="B93" s="38"/>
      <c r="C93" s="42" t="s">
        <v>60</v>
      </c>
      <c r="D93" s="39"/>
      <c r="E93" s="39"/>
      <c r="F93" s="39" t="s">
        <v>26</v>
      </c>
      <c r="G93" s="39" t="s">
        <v>61</v>
      </c>
      <c r="H93" s="39" t="s">
        <v>62</v>
      </c>
      <c r="I93" s="39" t="s">
        <v>63</v>
      </c>
      <c r="J93" s="39" t="s">
        <v>61</v>
      </c>
      <c r="K93" s="39" t="s">
        <v>62</v>
      </c>
      <c r="L93" s="39" t="s">
        <v>63</v>
      </c>
      <c r="P93" s="40" t="s">
        <v>72</v>
      </c>
      <c r="R93" s="40" t="s">
        <v>73</v>
      </c>
      <c r="S93" s="38" t="s">
        <v>60</v>
      </c>
      <c r="U93" s="27" t="s">
        <v>9</v>
      </c>
      <c r="V93" s="27"/>
      <c r="Y93" s="138">
        <f t="shared" ref="Y93:AD93" si="43">AVERAGE(Y84:Y88)</f>
        <v>25.8</v>
      </c>
      <c r="Z93" s="138">
        <f t="shared" si="43"/>
        <v>346.4</v>
      </c>
      <c r="AA93" s="138">
        <f t="shared" si="43"/>
        <v>87.6</v>
      </c>
      <c r="AB93" s="138">
        <f t="shared" si="43"/>
        <v>71.8</v>
      </c>
      <c r="AC93" s="138">
        <f t="shared" si="43"/>
        <v>505.8</v>
      </c>
      <c r="AD93" s="138">
        <f t="shared" si="43"/>
        <v>531.6</v>
      </c>
    </row>
    <row r="94" spans="1:30">
      <c r="A94" s="27"/>
      <c r="B94" s="27"/>
      <c r="C94" s="92"/>
      <c r="D94" s="92"/>
      <c r="E94" s="92"/>
      <c r="F94" s="92"/>
      <c r="G94" s="92"/>
      <c r="H94" s="92"/>
      <c r="I94" s="92"/>
      <c r="J94" s="92"/>
      <c r="K94" s="92"/>
      <c r="L94" s="92"/>
    </row>
    <row r="95" spans="1:30" s="37" customFormat="1">
      <c r="A95" s="131">
        <v>2011</v>
      </c>
      <c r="B95" s="41">
        <v>2012</v>
      </c>
      <c r="C95" s="138">
        <v>100911</v>
      </c>
      <c r="D95" s="138">
        <v>1002</v>
      </c>
      <c r="E95" s="138">
        <v>925</v>
      </c>
      <c r="F95" s="138">
        <v>77</v>
      </c>
      <c r="G95" s="138">
        <v>4618</v>
      </c>
      <c r="H95" s="138">
        <v>4559</v>
      </c>
      <c r="I95" s="138">
        <v>59</v>
      </c>
      <c r="J95" s="138">
        <v>225</v>
      </c>
      <c r="K95" s="138">
        <v>145</v>
      </c>
      <c r="L95" s="138">
        <v>80</v>
      </c>
      <c r="M95" s="17"/>
      <c r="N95" s="17"/>
      <c r="O95" s="17"/>
      <c r="P95" s="138">
        <v>59</v>
      </c>
      <c r="Q95" s="17"/>
      <c r="R95" s="138">
        <v>198</v>
      </c>
      <c r="S95" s="138">
        <v>101186</v>
      </c>
    </row>
    <row r="97" spans="1:30">
      <c r="A97" s="27" t="s">
        <v>37</v>
      </c>
    </row>
    <row r="99" spans="1:30" s="32" customFormat="1" ht="24">
      <c r="A99" s="38"/>
      <c r="B99" s="38"/>
      <c r="C99" s="38" t="s">
        <v>48</v>
      </c>
      <c r="D99" s="39" t="s">
        <v>49</v>
      </c>
      <c r="E99" s="39" t="s">
        <v>50</v>
      </c>
      <c r="F99" s="39" t="s">
        <v>25</v>
      </c>
      <c r="G99" s="39" t="s">
        <v>51</v>
      </c>
      <c r="H99" s="39" t="s">
        <v>52</v>
      </c>
      <c r="I99" s="39" t="s">
        <v>51</v>
      </c>
      <c r="J99" s="39" t="s">
        <v>53</v>
      </c>
      <c r="K99" s="39" t="s">
        <v>53</v>
      </c>
      <c r="L99" s="39" t="s">
        <v>53</v>
      </c>
      <c r="M99" s="39" t="s">
        <v>54</v>
      </c>
      <c r="N99" s="39" t="s">
        <v>55</v>
      </c>
      <c r="O99" s="39" t="s">
        <v>56</v>
      </c>
      <c r="P99" s="40" t="s">
        <v>30</v>
      </c>
      <c r="Q99" s="40" t="s">
        <v>57</v>
      </c>
      <c r="R99" s="40" t="s">
        <v>58</v>
      </c>
      <c r="S99" s="38" t="s">
        <v>59</v>
      </c>
      <c r="W99" s="38" t="s">
        <v>49</v>
      </c>
      <c r="X99" s="38" t="s">
        <v>50</v>
      </c>
      <c r="Y99" s="38" t="s">
        <v>25</v>
      </c>
      <c r="Z99" s="38" t="s">
        <v>27</v>
      </c>
      <c r="AA99" s="38" t="s">
        <v>27</v>
      </c>
      <c r="AB99" s="38" t="s">
        <v>30</v>
      </c>
      <c r="AC99" s="38" t="s">
        <v>27</v>
      </c>
      <c r="AD99" s="38" t="s">
        <v>32</v>
      </c>
    </row>
    <row r="100" spans="1:30" s="32" customFormat="1" ht="12">
      <c r="B100" s="38"/>
      <c r="C100" s="38" t="s">
        <v>60</v>
      </c>
      <c r="D100" s="39"/>
      <c r="E100" s="39"/>
      <c r="F100" s="39" t="s">
        <v>26</v>
      </c>
      <c r="G100" s="39" t="s">
        <v>61</v>
      </c>
      <c r="H100" s="39" t="s">
        <v>62</v>
      </c>
      <c r="I100" s="39" t="s">
        <v>63</v>
      </c>
      <c r="J100" s="39" t="s">
        <v>61</v>
      </c>
      <c r="K100" s="39" t="s">
        <v>62</v>
      </c>
      <c r="L100" s="39" t="s">
        <v>63</v>
      </c>
      <c r="M100" s="39" t="s">
        <v>64</v>
      </c>
      <c r="N100" s="38"/>
      <c r="P100" s="38" t="s">
        <v>65</v>
      </c>
      <c r="Q100" s="38" t="s">
        <v>66</v>
      </c>
      <c r="R100" s="40"/>
      <c r="S100" s="38" t="s">
        <v>60</v>
      </c>
      <c r="W100" s="38"/>
      <c r="X100" s="38"/>
      <c r="Y100" s="38" t="s">
        <v>26</v>
      </c>
      <c r="Z100" s="38" t="s">
        <v>28</v>
      </c>
      <c r="AA100" s="38" t="s">
        <v>29</v>
      </c>
      <c r="AB100" s="38"/>
      <c r="AC100" s="38" t="s">
        <v>31</v>
      </c>
      <c r="AD100" s="38" t="s">
        <v>26</v>
      </c>
    </row>
    <row r="101" spans="1:30" s="32" customFormat="1" ht="12">
      <c r="B101" s="38"/>
      <c r="C101" s="38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R101" s="39"/>
      <c r="S101" s="38"/>
    </row>
    <row r="102" spans="1:30" s="37" customFormat="1" ht="12">
      <c r="A102" s="41">
        <v>2001</v>
      </c>
      <c r="B102" s="41">
        <v>2002</v>
      </c>
      <c r="C102" s="17">
        <v>78779</v>
      </c>
      <c r="D102" s="17">
        <v>954</v>
      </c>
      <c r="E102" s="17">
        <v>578</v>
      </c>
      <c r="F102" s="18">
        <v>376</v>
      </c>
      <c r="G102" s="17">
        <v>2956</v>
      </c>
      <c r="H102" s="17">
        <v>3208</v>
      </c>
      <c r="I102" s="17">
        <v>-252</v>
      </c>
      <c r="J102" s="17">
        <v>108</v>
      </c>
      <c r="K102" s="17">
        <v>274</v>
      </c>
      <c r="L102" s="17">
        <v>-166</v>
      </c>
      <c r="M102" s="17">
        <v>-30</v>
      </c>
      <c r="N102" s="17">
        <v>3</v>
      </c>
      <c r="O102" s="17">
        <v>-2</v>
      </c>
      <c r="P102" s="17">
        <v>361</v>
      </c>
      <c r="Q102" s="17">
        <v>0</v>
      </c>
      <c r="R102" s="17">
        <v>-86</v>
      </c>
      <c r="S102" s="17">
        <v>79069</v>
      </c>
      <c r="U102" s="41">
        <f t="shared" ref="U102:V111" si="44">A102</f>
        <v>2001</v>
      </c>
      <c r="V102" s="41">
        <f t="shared" si="44"/>
        <v>2002</v>
      </c>
      <c r="W102" s="17">
        <f>D102</f>
        <v>954</v>
      </c>
      <c r="X102" s="17">
        <f>E102</f>
        <v>578</v>
      </c>
      <c r="Y102" s="17">
        <f>F102</f>
        <v>376</v>
      </c>
      <c r="Z102" s="17">
        <f>I102</f>
        <v>-252</v>
      </c>
      <c r="AA102" s="17">
        <f>L102+M102</f>
        <v>-196</v>
      </c>
      <c r="AB102" s="17">
        <f>N102+O102+P102+Q102</f>
        <v>362</v>
      </c>
      <c r="AC102" s="17">
        <f>R102</f>
        <v>-86</v>
      </c>
      <c r="AD102" s="17">
        <f>Y102+AC102</f>
        <v>290</v>
      </c>
    </row>
    <row r="103" spans="1:30" s="37" customFormat="1" ht="12">
      <c r="A103" s="41">
        <v>2002</v>
      </c>
      <c r="B103" s="41">
        <v>2003</v>
      </c>
      <c r="C103" s="17">
        <v>79069</v>
      </c>
      <c r="D103" s="17">
        <v>944</v>
      </c>
      <c r="E103" s="17">
        <v>631</v>
      </c>
      <c r="F103" s="18">
        <v>313</v>
      </c>
      <c r="G103" s="17">
        <v>2961</v>
      </c>
      <c r="H103" s="17">
        <v>3188</v>
      </c>
      <c r="I103" s="17">
        <v>-227</v>
      </c>
      <c r="J103" s="17">
        <v>94</v>
      </c>
      <c r="K103" s="17">
        <v>180</v>
      </c>
      <c r="L103" s="17">
        <v>-86</v>
      </c>
      <c r="M103" s="17">
        <v>13</v>
      </c>
      <c r="N103" s="17">
        <v>3</v>
      </c>
      <c r="O103" s="17">
        <v>-1</v>
      </c>
      <c r="P103" s="17">
        <v>382</v>
      </c>
      <c r="Q103" s="17">
        <v>0</v>
      </c>
      <c r="R103" s="17">
        <v>84</v>
      </c>
      <c r="S103" s="17">
        <v>79466</v>
      </c>
      <c r="U103" s="41">
        <f t="shared" si="44"/>
        <v>2002</v>
      </c>
      <c r="V103" s="41">
        <f t="shared" si="44"/>
        <v>2003</v>
      </c>
      <c r="W103" s="17">
        <f t="shared" ref="W103:Y111" si="45">D103</f>
        <v>944</v>
      </c>
      <c r="X103" s="17">
        <f t="shared" si="45"/>
        <v>631</v>
      </c>
      <c r="Y103" s="17">
        <f t="shared" si="45"/>
        <v>313</v>
      </c>
      <c r="Z103" s="17">
        <f t="shared" ref="Z103:Z111" si="46">I103</f>
        <v>-227</v>
      </c>
      <c r="AA103" s="17">
        <f t="shared" ref="AA103:AA111" si="47">L103+M103</f>
        <v>-73</v>
      </c>
      <c r="AB103" s="17">
        <f t="shared" ref="AB103:AB111" si="48">N103+O103+P103+Q103</f>
        <v>384</v>
      </c>
      <c r="AC103" s="17">
        <f t="shared" ref="AC103:AC111" si="49">R103</f>
        <v>84</v>
      </c>
      <c r="AD103" s="17">
        <f t="shared" ref="AD103:AD112" si="50">Y103+AC103</f>
        <v>397</v>
      </c>
    </row>
    <row r="104" spans="1:30" s="37" customFormat="1" ht="12">
      <c r="A104" s="41">
        <v>2003</v>
      </c>
      <c r="B104" s="41">
        <v>2004</v>
      </c>
      <c r="C104" s="17">
        <v>79466</v>
      </c>
      <c r="D104" s="17">
        <v>1009</v>
      </c>
      <c r="E104" s="17">
        <v>632</v>
      </c>
      <c r="F104" s="18">
        <v>377</v>
      </c>
      <c r="G104" s="17">
        <v>2904</v>
      </c>
      <c r="H104" s="17">
        <v>3264</v>
      </c>
      <c r="I104" s="17">
        <v>-360</v>
      </c>
      <c r="J104" s="17">
        <v>87</v>
      </c>
      <c r="K104" s="17">
        <v>275</v>
      </c>
      <c r="L104" s="17">
        <v>-188</v>
      </c>
      <c r="M104" s="17">
        <v>4</v>
      </c>
      <c r="N104" s="17">
        <v>5</v>
      </c>
      <c r="O104" s="17">
        <v>-1</v>
      </c>
      <c r="P104" s="17">
        <v>351</v>
      </c>
      <c r="Q104" s="17">
        <v>0</v>
      </c>
      <c r="R104" s="17">
        <v>-189</v>
      </c>
      <c r="S104" s="17">
        <v>79654</v>
      </c>
      <c r="U104" s="41">
        <f t="shared" si="44"/>
        <v>2003</v>
      </c>
      <c r="V104" s="41">
        <f t="shared" si="44"/>
        <v>2004</v>
      </c>
      <c r="W104" s="17">
        <f t="shared" si="45"/>
        <v>1009</v>
      </c>
      <c r="X104" s="17">
        <f t="shared" si="45"/>
        <v>632</v>
      </c>
      <c r="Y104" s="17">
        <f t="shared" si="45"/>
        <v>377</v>
      </c>
      <c r="Z104" s="17">
        <f t="shared" si="46"/>
        <v>-360</v>
      </c>
      <c r="AA104" s="17">
        <f t="shared" si="47"/>
        <v>-184</v>
      </c>
      <c r="AB104" s="17">
        <f t="shared" si="48"/>
        <v>355</v>
      </c>
      <c r="AC104" s="17">
        <f t="shared" si="49"/>
        <v>-189</v>
      </c>
      <c r="AD104" s="17">
        <f t="shared" si="50"/>
        <v>188</v>
      </c>
    </row>
    <row r="105" spans="1:30" s="37" customFormat="1" ht="12">
      <c r="A105" s="41">
        <v>2004</v>
      </c>
      <c r="B105" s="41">
        <v>2005</v>
      </c>
      <c r="C105" s="17">
        <v>79654</v>
      </c>
      <c r="D105" s="17">
        <v>1098</v>
      </c>
      <c r="E105" s="17">
        <v>692</v>
      </c>
      <c r="F105" s="18">
        <v>406</v>
      </c>
      <c r="G105" s="17">
        <v>2738</v>
      </c>
      <c r="H105" s="17">
        <v>3120</v>
      </c>
      <c r="I105" s="17">
        <v>-382</v>
      </c>
      <c r="J105" s="17">
        <v>235</v>
      </c>
      <c r="K105" s="17">
        <v>184</v>
      </c>
      <c r="L105" s="17">
        <v>51</v>
      </c>
      <c r="M105" s="17">
        <v>3</v>
      </c>
      <c r="N105" s="17">
        <v>-11</v>
      </c>
      <c r="O105" s="17">
        <v>1</v>
      </c>
      <c r="P105" s="17">
        <v>389</v>
      </c>
      <c r="Q105" s="17">
        <v>-1</v>
      </c>
      <c r="R105" s="17">
        <v>50</v>
      </c>
      <c r="S105" s="17">
        <v>80110</v>
      </c>
      <c r="U105" s="41">
        <f t="shared" si="44"/>
        <v>2004</v>
      </c>
      <c r="V105" s="41">
        <f t="shared" si="44"/>
        <v>2005</v>
      </c>
      <c r="W105" s="17">
        <f t="shared" si="45"/>
        <v>1098</v>
      </c>
      <c r="X105" s="17">
        <f t="shared" si="45"/>
        <v>692</v>
      </c>
      <c r="Y105" s="17">
        <f t="shared" si="45"/>
        <v>406</v>
      </c>
      <c r="Z105" s="17">
        <f t="shared" si="46"/>
        <v>-382</v>
      </c>
      <c r="AA105" s="17">
        <f t="shared" si="47"/>
        <v>54</v>
      </c>
      <c r="AB105" s="17">
        <f t="shared" si="48"/>
        <v>378</v>
      </c>
      <c r="AC105" s="17">
        <f t="shared" si="49"/>
        <v>50</v>
      </c>
      <c r="AD105" s="17">
        <f t="shared" si="50"/>
        <v>456</v>
      </c>
    </row>
    <row r="106" spans="1:30" s="37" customFormat="1" ht="12">
      <c r="A106" s="41">
        <v>2005</v>
      </c>
      <c r="B106" s="41">
        <v>2006</v>
      </c>
      <c r="C106" s="17">
        <v>80110</v>
      </c>
      <c r="D106" s="17">
        <v>1041</v>
      </c>
      <c r="E106" s="17">
        <v>681</v>
      </c>
      <c r="F106" s="18">
        <v>360</v>
      </c>
      <c r="G106" s="17">
        <v>2823</v>
      </c>
      <c r="H106" s="17">
        <v>2953</v>
      </c>
      <c r="I106" s="17">
        <v>-130</v>
      </c>
      <c r="J106" s="17">
        <v>679</v>
      </c>
      <c r="K106" s="17">
        <v>334</v>
      </c>
      <c r="L106" s="17">
        <v>345</v>
      </c>
      <c r="M106" s="17">
        <v>2</v>
      </c>
      <c r="N106" s="17">
        <v>3</v>
      </c>
      <c r="O106" s="17">
        <v>0</v>
      </c>
      <c r="P106" s="17">
        <v>388</v>
      </c>
      <c r="Q106" s="17">
        <v>-1</v>
      </c>
      <c r="R106" s="17">
        <v>607</v>
      </c>
      <c r="S106" s="17">
        <v>81077</v>
      </c>
      <c r="U106" s="41">
        <f t="shared" si="44"/>
        <v>2005</v>
      </c>
      <c r="V106" s="41">
        <f t="shared" si="44"/>
        <v>2006</v>
      </c>
      <c r="W106" s="17">
        <f t="shared" si="45"/>
        <v>1041</v>
      </c>
      <c r="X106" s="17">
        <f t="shared" si="45"/>
        <v>681</v>
      </c>
      <c r="Y106" s="17">
        <f t="shared" si="45"/>
        <v>360</v>
      </c>
      <c r="Z106" s="17">
        <f t="shared" si="46"/>
        <v>-130</v>
      </c>
      <c r="AA106" s="17">
        <f t="shared" si="47"/>
        <v>347</v>
      </c>
      <c r="AB106" s="17">
        <f t="shared" si="48"/>
        <v>390</v>
      </c>
      <c r="AC106" s="17">
        <f t="shared" si="49"/>
        <v>607</v>
      </c>
      <c r="AD106" s="17">
        <f t="shared" si="50"/>
        <v>967</v>
      </c>
    </row>
    <row r="107" spans="1:30" s="37" customFormat="1" ht="12">
      <c r="A107" s="41">
        <v>2006</v>
      </c>
      <c r="B107" s="41">
        <v>2007</v>
      </c>
      <c r="C107" s="17">
        <v>81077</v>
      </c>
      <c r="D107" s="17">
        <v>1161</v>
      </c>
      <c r="E107" s="17">
        <v>620</v>
      </c>
      <c r="F107" s="18">
        <v>541</v>
      </c>
      <c r="G107" s="17">
        <v>2823</v>
      </c>
      <c r="H107" s="17">
        <v>3332</v>
      </c>
      <c r="I107" s="17">
        <v>-509</v>
      </c>
      <c r="J107" s="17">
        <v>616</v>
      </c>
      <c r="K107" s="17">
        <v>346</v>
      </c>
      <c r="L107" s="17">
        <v>270</v>
      </c>
      <c r="M107" s="17">
        <v>3</v>
      </c>
      <c r="N107" s="17">
        <v>-9</v>
      </c>
      <c r="O107" s="17">
        <v>0</v>
      </c>
      <c r="P107" s="17">
        <v>390</v>
      </c>
      <c r="Q107" s="17">
        <v>-1</v>
      </c>
      <c r="R107" s="17">
        <v>144</v>
      </c>
      <c r="S107" s="17">
        <v>81762</v>
      </c>
      <c r="U107" s="41">
        <f t="shared" si="44"/>
        <v>2006</v>
      </c>
      <c r="V107" s="41">
        <f t="shared" si="44"/>
        <v>2007</v>
      </c>
      <c r="W107" s="17">
        <f t="shared" si="45"/>
        <v>1161</v>
      </c>
      <c r="X107" s="17">
        <f t="shared" si="45"/>
        <v>620</v>
      </c>
      <c r="Y107" s="17">
        <f t="shared" si="45"/>
        <v>541</v>
      </c>
      <c r="Z107" s="17">
        <f t="shared" si="46"/>
        <v>-509</v>
      </c>
      <c r="AA107" s="17">
        <f t="shared" si="47"/>
        <v>273</v>
      </c>
      <c r="AB107" s="17">
        <f t="shared" si="48"/>
        <v>380</v>
      </c>
      <c r="AC107" s="17">
        <f t="shared" si="49"/>
        <v>144</v>
      </c>
      <c r="AD107" s="17">
        <f t="shared" si="50"/>
        <v>685</v>
      </c>
    </row>
    <row r="108" spans="1:30" s="37" customFormat="1" ht="12">
      <c r="A108" s="41">
        <v>2007</v>
      </c>
      <c r="B108" s="41">
        <v>2008</v>
      </c>
      <c r="C108" s="17">
        <v>81762</v>
      </c>
      <c r="D108" s="17">
        <v>1125</v>
      </c>
      <c r="E108" s="17">
        <v>636</v>
      </c>
      <c r="F108" s="18">
        <v>489</v>
      </c>
      <c r="G108" s="17">
        <v>2777</v>
      </c>
      <c r="H108" s="17">
        <v>3063</v>
      </c>
      <c r="I108" s="17">
        <v>-286</v>
      </c>
      <c r="J108" s="17">
        <v>630</v>
      </c>
      <c r="K108" s="17">
        <v>263</v>
      </c>
      <c r="L108" s="17">
        <v>367</v>
      </c>
      <c r="M108" s="17">
        <v>0</v>
      </c>
      <c r="N108" s="17">
        <v>-4</v>
      </c>
      <c r="O108" s="17">
        <v>-1</v>
      </c>
      <c r="P108" s="17">
        <v>388</v>
      </c>
      <c r="Q108" s="17">
        <v>-2</v>
      </c>
      <c r="R108" s="17">
        <v>462</v>
      </c>
      <c r="S108" s="17">
        <v>82713</v>
      </c>
      <c r="U108" s="41">
        <f t="shared" si="44"/>
        <v>2007</v>
      </c>
      <c r="V108" s="41">
        <f t="shared" si="44"/>
        <v>2008</v>
      </c>
      <c r="W108" s="17">
        <f t="shared" si="45"/>
        <v>1125</v>
      </c>
      <c r="X108" s="17">
        <f t="shared" si="45"/>
        <v>636</v>
      </c>
      <c r="Y108" s="17">
        <f t="shared" si="45"/>
        <v>489</v>
      </c>
      <c r="Z108" s="17">
        <f t="shared" si="46"/>
        <v>-286</v>
      </c>
      <c r="AA108" s="17">
        <f t="shared" si="47"/>
        <v>367</v>
      </c>
      <c r="AB108" s="17">
        <f t="shared" si="48"/>
        <v>381</v>
      </c>
      <c r="AC108" s="17">
        <f t="shared" si="49"/>
        <v>462</v>
      </c>
      <c r="AD108" s="17">
        <f t="shared" si="50"/>
        <v>951</v>
      </c>
    </row>
    <row r="109" spans="1:30" s="37" customFormat="1" ht="12">
      <c r="A109" s="41">
        <v>2008</v>
      </c>
      <c r="B109" s="41">
        <v>2009</v>
      </c>
      <c r="C109" s="17">
        <v>82713</v>
      </c>
      <c r="D109" s="17">
        <v>1113</v>
      </c>
      <c r="E109" s="17">
        <v>657</v>
      </c>
      <c r="F109" s="18">
        <v>456</v>
      </c>
      <c r="G109" s="17">
        <v>2407</v>
      </c>
      <c r="H109" s="17">
        <v>2943</v>
      </c>
      <c r="I109" s="17">
        <v>-536</v>
      </c>
      <c r="J109" s="17">
        <v>355</v>
      </c>
      <c r="K109" s="17">
        <v>301</v>
      </c>
      <c r="L109" s="17">
        <v>54</v>
      </c>
      <c r="M109" s="17">
        <v>0</v>
      </c>
      <c r="N109" s="17">
        <v>10</v>
      </c>
      <c r="O109" s="17">
        <v>-1</v>
      </c>
      <c r="P109" s="17">
        <v>407</v>
      </c>
      <c r="Q109" s="17">
        <v>-1</v>
      </c>
      <c r="R109" s="17">
        <v>-67</v>
      </c>
      <c r="S109" s="17">
        <v>83102</v>
      </c>
      <c r="U109" s="41">
        <f t="shared" si="44"/>
        <v>2008</v>
      </c>
      <c r="V109" s="41">
        <f t="shared" si="44"/>
        <v>2009</v>
      </c>
      <c r="W109" s="17">
        <f t="shared" si="45"/>
        <v>1113</v>
      </c>
      <c r="X109" s="17">
        <f t="shared" si="45"/>
        <v>657</v>
      </c>
      <c r="Y109" s="17">
        <f t="shared" si="45"/>
        <v>456</v>
      </c>
      <c r="Z109" s="17">
        <f t="shared" si="46"/>
        <v>-536</v>
      </c>
      <c r="AA109" s="17">
        <f t="shared" si="47"/>
        <v>54</v>
      </c>
      <c r="AB109" s="17">
        <f t="shared" si="48"/>
        <v>415</v>
      </c>
      <c r="AC109" s="17">
        <f t="shared" si="49"/>
        <v>-67</v>
      </c>
      <c r="AD109" s="17">
        <f t="shared" si="50"/>
        <v>389</v>
      </c>
    </row>
    <row r="110" spans="1:30" s="37" customFormat="1" ht="12">
      <c r="A110" s="41">
        <v>2009</v>
      </c>
      <c r="B110" s="41">
        <v>2010</v>
      </c>
      <c r="C110" s="17">
        <v>83102</v>
      </c>
      <c r="D110" s="17">
        <v>1119</v>
      </c>
      <c r="E110" s="17">
        <v>594</v>
      </c>
      <c r="F110" s="18">
        <v>525</v>
      </c>
      <c r="G110" s="17">
        <v>2442</v>
      </c>
      <c r="H110" s="17">
        <v>2970</v>
      </c>
      <c r="I110" s="17">
        <v>-528</v>
      </c>
      <c r="J110" s="17">
        <v>315</v>
      </c>
      <c r="K110" s="17">
        <v>229</v>
      </c>
      <c r="L110" s="17">
        <v>86</v>
      </c>
      <c r="M110" s="17">
        <v>0</v>
      </c>
      <c r="N110" s="17">
        <v>-8</v>
      </c>
      <c r="O110" s="17">
        <v>0</v>
      </c>
      <c r="P110" s="17">
        <v>393</v>
      </c>
      <c r="Q110" s="17">
        <v>0</v>
      </c>
      <c r="R110" s="17">
        <v>-57</v>
      </c>
      <c r="S110" s="17">
        <v>83570</v>
      </c>
      <c r="U110" s="41">
        <f t="shared" si="44"/>
        <v>2009</v>
      </c>
      <c r="V110" s="41">
        <f t="shared" si="44"/>
        <v>2010</v>
      </c>
      <c r="W110" s="17">
        <f t="shared" si="45"/>
        <v>1119</v>
      </c>
      <c r="X110" s="17">
        <f t="shared" si="45"/>
        <v>594</v>
      </c>
      <c r="Y110" s="17">
        <f t="shared" si="45"/>
        <v>525</v>
      </c>
      <c r="Z110" s="17">
        <f t="shared" si="46"/>
        <v>-528</v>
      </c>
      <c r="AA110" s="17">
        <f t="shared" si="47"/>
        <v>86</v>
      </c>
      <c r="AB110" s="17">
        <f t="shared" si="48"/>
        <v>385</v>
      </c>
      <c r="AC110" s="17">
        <f t="shared" si="49"/>
        <v>-57</v>
      </c>
      <c r="AD110" s="17">
        <f t="shared" si="50"/>
        <v>468</v>
      </c>
    </row>
    <row r="111" spans="1:30" s="37" customFormat="1" ht="12">
      <c r="A111" s="41">
        <v>2010</v>
      </c>
      <c r="B111" s="41">
        <v>2011</v>
      </c>
      <c r="C111" s="17">
        <v>83570</v>
      </c>
      <c r="D111" s="37">
        <v>1165</v>
      </c>
      <c r="E111" s="17">
        <v>627</v>
      </c>
      <c r="F111" s="17">
        <v>538</v>
      </c>
      <c r="G111" s="17">
        <v>2516</v>
      </c>
      <c r="H111" s="17">
        <v>2857</v>
      </c>
      <c r="I111" s="17">
        <v>-341</v>
      </c>
      <c r="J111" s="17">
        <v>371</v>
      </c>
      <c r="K111" s="17">
        <v>227</v>
      </c>
      <c r="L111" s="17">
        <v>144</v>
      </c>
      <c r="M111" s="17">
        <v>0</v>
      </c>
      <c r="N111" s="17">
        <v>6</v>
      </c>
      <c r="O111" s="17">
        <v>1</v>
      </c>
      <c r="P111" s="17">
        <v>400</v>
      </c>
      <c r="Q111" s="17">
        <v>0</v>
      </c>
      <c r="R111" s="18">
        <v>210</v>
      </c>
      <c r="S111" s="17">
        <v>84318</v>
      </c>
      <c r="U111" s="41">
        <f t="shared" si="44"/>
        <v>2010</v>
      </c>
      <c r="V111" s="41">
        <f t="shared" si="44"/>
        <v>2011</v>
      </c>
      <c r="W111" s="17">
        <f t="shared" si="45"/>
        <v>1165</v>
      </c>
      <c r="X111" s="17">
        <f t="shared" si="45"/>
        <v>627</v>
      </c>
      <c r="Y111" s="17">
        <f t="shared" si="45"/>
        <v>538</v>
      </c>
      <c r="Z111" s="17">
        <f t="shared" si="46"/>
        <v>-341</v>
      </c>
      <c r="AA111" s="17">
        <f t="shared" si="47"/>
        <v>144</v>
      </c>
      <c r="AB111" s="17">
        <f t="shared" si="48"/>
        <v>407</v>
      </c>
      <c r="AC111" s="17">
        <f t="shared" si="49"/>
        <v>210</v>
      </c>
      <c r="AD111" s="17">
        <f t="shared" si="50"/>
        <v>748</v>
      </c>
    </row>
    <row r="112" spans="1:30">
      <c r="A112" s="27"/>
      <c r="B112" s="27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U112" s="41">
        <f>A119</f>
        <v>2011</v>
      </c>
      <c r="V112" s="41">
        <f>B119</f>
        <v>2012</v>
      </c>
      <c r="W112" s="138">
        <f>D119</f>
        <v>1211</v>
      </c>
      <c r="X112" s="138">
        <f t="shared" ref="X112:Y112" si="51">E119</f>
        <v>645</v>
      </c>
      <c r="Y112" s="138">
        <f t="shared" si="51"/>
        <v>566</v>
      </c>
      <c r="Z112" s="138">
        <f>I119</f>
        <v>-584</v>
      </c>
      <c r="AA112" s="138">
        <f>L119</f>
        <v>123</v>
      </c>
      <c r="AB112" s="138">
        <f>P119</f>
        <v>-4</v>
      </c>
      <c r="AC112" s="138">
        <f>R119</f>
        <v>-465</v>
      </c>
      <c r="AD112" s="17">
        <f t="shared" si="50"/>
        <v>101</v>
      </c>
    </row>
    <row r="113" spans="1:30">
      <c r="A113" s="27" t="s">
        <v>67</v>
      </c>
      <c r="B113" s="27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U113" s="27"/>
      <c r="V113" s="27"/>
    </row>
    <row r="114" spans="1:30">
      <c r="A114" s="27" t="s">
        <v>19</v>
      </c>
      <c r="B114" s="27"/>
      <c r="C114" s="92"/>
      <c r="D114" s="92"/>
      <c r="E114" s="92"/>
      <c r="F114" s="92"/>
      <c r="G114" s="141">
        <f t="shared" ref="G114:R114" si="52">AVERAGE(G102:G111)</f>
        <v>2734.7</v>
      </c>
      <c r="H114" s="141">
        <f t="shared" si="52"/>
        <v>3089.8</v>
      </c>
      <c r="I114" s="141">
        <f t="shared" si="52"/>
        <v>-355.1</v>
      </c>
      <c r="J114" s="141">
        <f t="shared" si="52"/>
        <v>349</v>
      </c>
      <c r="K114" s="141">
        <f t="shared" si="52"/>
        <v>261.3</v>
      </c>
      <c r="L114" s="141">
        <f t="shared" si="52"/>
        <v>87.7</v>
      </c>
      <c r="M114" s="138">
        <f t="shared" si="52"/>
        <v>-0.5</v>
      </c>
      <c r="N114" s="138">
        <f t="shared" si="52"/>
        <v>-0.2</v>
      </c>
      <c r="O114" s="138">
        <f t="shared" si="52"/>
        <v>-0.4</v>
      </c>
      <c r="P114" s="138">
        <f t="shared" si="52"/>
        <v>384.9</v>
      </c>
      <c r="Q114" s="138">
        <f t="shared" si="52"/>
        <v>-0.6</v>
      </c>
      <c r="R114" s="138">
        <f t="shared" si="52"/>
        <v>115.8</v>
      </c>
      <c r="U114" s="27" t="s">
        <v>17</v>
      </c>
      <c r="V114" s="27"/>
    </row>
    <row r="115" spans="1:30">
      <c r="A115" s="27"/>
      <c r="B115" s="27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U115" s="27" t="s">
        <v>19</v>
      </c>
      <c r="V115" s="27"/>
      <c r="Y115" s="138">
        <f t="shared" ref="Y115:AD116" si="53">AVERAGE(Y102:Y111)</f>
        <v>438.1</v>
      </c>
      <c r="Z115" s="138">
        <f t="shared" si="53"/>
        <v>-355.1</v>
      </c>
      <c r="AA115" s="138">
        <f t="shared" si="53"/>
        <v>87.2</v>
      </c>
      <c r="AB115" s="138">
        <f t="shared" si="53"/>
        <v>383.7</v>
      </c>
      <c r="AC115" s="138">
        <f t="shared" si="53"/>
        <v>115.8</v>
      </c>
      <c r="AD115" s="138">
        <f t="shared" si="53"/>
        <v>553.9</v>
      </c>
    </row>
    <row r="116" spans="1:30" ht="24">
      <c r="A116" s="42"/>
      <c r="B116" s="38"/>
      <c r="C116" s="42" t="s">
        <v>48</v>
      </c>
      <c r="D116" s="39" t="s">
        <v>49</v>
      </c>
      <c r="E116" s="39" t="s">
        <v>50</v>
      </c>
      <c r="F116" s="39" t="s">
        <v>25</v>
      </c>
      <c r="G116" s="39" t="s">
        <v>51</v>
      </c>
      <c r="H116" s="39" t="s">
        <v>52</v>
      </c>
      <c r="I116" s="39" t="s">
        <v>51</v>
      </c>
      <c r="J116" s="39" t="s">
        <v>53</v>
      </c>
      <c r="K116" s="39" t="s">
        <v>53</v>
      </c>
      <c r="L116" s="39" t="s">
        <v>68</v>
      </c>
      <c r="P116" s="40" t="s">
        <v>69</v>
      </c>
      <c r="R116" s="40" t="s">
        <v>70</v>
      </c>
      <c r="S116" s="38" t="s">
        <v>59</v>
      </c>
      <c r="U116" s="27" t="s">
        <v>71</v>
      </c>
      <c r="V116" s="27"/>
      <c r="Y116" s="138">
        <f t="shared" si="53"/>
        <v>457.1</v>
      </c>
      <c r="Z116" s="138">
        <f t="shared" si="53"/>
        <v>-388.3</v>
      </c>
      <c r="AA116" s="138">
        <f t="shared" si="53"/>
        <v>119.1</v>
      </c>
      <c r="AB116" s="138">
        <f t="shared" si="53"/>
        <v>347.1</v>
      </c>
      <c r="AC116" s="138">
        <f t="shared" si="53"/>
        <v>77.900000000000006</v>
      </c>
      <c r="AD116" s="138">
        <f t="shared" si="53"/>
        <v>535</v>
      </c>
    </row>
    <row r="117" spans="1:30">
      <c r="A117" s="42"/>
      <c r="B117" s="38"/>
      <c r="C117" s="42" t="s">
        <v>60</v>
      </c>
      <c r="D117" s="39"/>
      <c r="E117" s="39"/>
      <c r="F117" s="39" t="s">
        <v>26</v>
      </c>
      <c r="G117" s="39" t="s">
        <v>61</v>
      </c>
      <c r="H117" s="39" t="s">
        <v>62</v>
      </c>
      <c r="I117" s="39" t="s">
        <v>63</v>
      </c>
      <c r="J117" s="39" t="s">
        <v>61</v>
      </c>
      <c r="K117" s="39" t="s">
        <v>62</v>
      </c>
      <c r="L117" s="39" t="s">
        <v>63</v>
      </c>
      <c r="P117" s="40" t="s">
        <v>72</v>
      </c>
      <c r="R117" s="40" t="s">
        <v>73</v>
      </c>
      <c r="S117" s="38" t="s">
        <v>60</v>
      </c>
      <c r="U117" s="27" t="s">
        <v>9</v>
      </c>
      <c r="V117" s="27"/>
      <c r="Y117" s="138">
        <f t="shared" ref="Y117:AD117" si="54">AVERAGE(Y108:Y112)</f>
        <v>514.79999999999995</v>
      </c>
      <c r="Z117" s="138">
        <f t="shared" si="54"/>
        <v>-455</v>
      </c>
      <c r="AA117" s="138">
        <f t="shared" si="54"/>
        <v>154.80000000000001</v>
      </c>
      <c r="AB117" s="138">
        <f t="shared" si="54"/>
        <v>316.8</v>
      </c>
      <c r="AC117" s="138">
        <f t="shared" si="54"/>
        <v>16.600000000000001</v>
      </c>
      <c r="AD117" s="138">
        <f t="shared" si="54"/>
        <v>531.4</v>
      </c>
    </row>
    <row r="118" spans="1:30">
      <c r="A118" s="27"/>
      <c r="B118" s="27"/>
      <c r="C118" s="92"/>
      <c r="D118" s="92"/>
      <c r="E118" s="92"/>
      <c r="F118" s="92"/>
      <c r="G118" s="92"/>
      <c r="H118" s="92"/>
      <c r="I118" s="92"/>
      <c r="J118" s="92"/>
      <c r="K118" s="92"/>
      <c r="L118" s="92"/>
    </row>
    <row r="119" spans="1:30" s="37" customFormat="1">
      <c r="A119" s="131">
        <v>2011</v>
      </c>
      <c r="B119" s="41">
        <v>2012</v>
      </c>
      <c r="C119" s="138">
        <v>84318</v>
      </c>
      <c r="D119" s="138">
        <v>1211</v>
      </c>
      <c r="E119" s="138">
        <v>645</v>
      </c>
      <c r="F119" s="138">
        <v>566</v>
      </c>
      <c r="G119" s="138">
        <v>2564</v>
      </c>
      <c r="H119" s="138">
        <v>3148</v>
      </c>
      <c r="I119" s="138">
        <v>-584</v>
      </c>
      <c r="J119" s="138">
        <v>334</v>
      </c>
      <c r="K119" s="138">
        <v>211</v>
      </c>
      <c r="L119" s="138">
        <v>123</v>
      </c>
      <c r="M119" s="17"/>
      <c r="N119" s="17"/>
      <c r="O119" s="17"/>
      <c r="P119" s="138">
        <v>-4</v>
      </c>
      <c r="Q119" s="17"/>
      <c r="R119" s="138">
        <v>-465</v>
      </c>
      <c r="S119" s="138">
        <v>84419</v>
      </c>
    </row>
    <row r="121" spans="1:30">
      <c r="A121" s="27" t="s">
        <v>38</v>
      </c>
    </row>
    <row r="123" spans="1:30" s="32" customFormat="1" ht="24">
      <c r="A123" s="38"/>
      <c r="B123" s="38"/>
      <c r="C123" s="38" t="s">
        <v>48</v>
      </c>
      <c r="D123" s="39" t="s">
        <v>49</v>
      </c>
      <c r="E123" s="39" t="s">
        <v>50</v>
      </c>
      <c r="F123" s="39" t="s">
        <v>25</v>
      </c>
      <c r="G123" s="39" t="s">
        <v>51</v>
      </c>
      <c r="H123" s="39" t="s">
        <v>52</v>
      </c>
      <c r="I123" s="39" t="s">
        <v>51</v>
      </c>
      <c r="J123" s="39" t="s">
        <v>53</v>
      </c>
      <c r="K123" s="39" t="s">
        <v>53</v>
      </c>
      <c r="L123" s="39" t="s">
        <v>53</v>
      </c>
      <c r="M123" s="39" t="s">
        <v>54</v>
      </c>
      <c r="N123" s="39" t="s">
        <v>55</v>
      </c>
      <c r="O123" s="39" t="s">
        <v>56</v>
      </c>
      <c r="P123" s="40" t="s">
        <v>30</v>
      </c>
      <c r="Q123" s="40" t="s">
        <v>57</v>
      </c>
      <c r="R123" s="40" t="s">
        <v>58</v>
      </c>
      <c r="S123" s="38" t="s">
        <v>59</v>
      </c>
      <c r="W123" s="38" t="s">
        <v>49</v>
      </c>
      <c r="X123" s="38" t="s">
        <v>50</v>
      </c>
      <c r="Y123" s="38" t="s">
        <v>25</v>
      </c>
      <c r="Z123" s="38" t="s">
        <v>27</v>
      </c>
      <c r="AA123" s="38" t="s">
        <v>27</v>
      </c>
      <c r="AB123" s="38" t="s">
        <v>30</v>
      </c>
      <c r="AC123" s="38" t="s">
        <v>27</v>
      </c>
      <c r="AD123" s="38" t="s">
        <v>32</v>
      </c>
    </row>
    <row r="124" spans="1:30" s="32" customFormat="1" ht="12">
      <c r="B124" s="38"/>
      <c r="C124" s="38" t="s">
        <v>60</v>
      </c>
      <c r="D124" s="39"/>
      <c r="E124" s="39"/>
      <c r="F124" s="39" t="s">
        <v>26</v>
      </c>
      <c r="G124" s="39" t="s">
        <v>61</v>
      </c>
      <c r="H124" s="39" t="s">
        <v>62</v>
      </c>
      <c r="I124" s="39" t="s">
        <v>63</v>
      </c>
      <c r="J124" s="39" t="s">
        <v>61</v>
      </c>
      <c r="K124" s="39" t="s">
        <v>62</v>
      </c>
      <c r="L124" s="39" t="s">
        <v>63</v>
      </c>
      <c r="M124" s="39" t="s">
        <v>64</v>
      </c>
      <c r="N124" s="38"/>
      <c r="P124" s="38" t="s">
        <v>65</v>
      </c>
      <c r="Q124" s="38" t="s">
        <v>66</v>
      </c>
      <c r="R124" s="40"/>
      <c r="S124" s="38" t="s">
        <v>60</v>
      </c>
      <c r="W124" s="38"/>
      <c r="X124" s="38"/>
      <c r="Y124" s="38" t="s">
        <v>26</v>
      </c>
      <c r="Z124" s="38" t="s">
        <v>28</v>
      </c>
      <c r="AA124" s="38" t="s">
        <v>29</v>
      </c>
      <c r="AB124" s="38"/>
      <c r="AC124" s="38" t="s">
        <v>31</v>
      </c>
      <c r="AD124" s="38" t="s">
        <v>26</v>
      </c>
    </row>
    <row r="125" spans="1:30" s="32" customFormat="1" ht="12">
      <c r="B125" s="38"/>
      <c r="C125" s="38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R125" s="39"/>
      <c r="S125" s="38"/>
    </row>
    <row r="126" spans="1:30" s="37" customFormat="1" ht="12">
      <c r="A126" s="41">
        <v>2001</v>
      </c>
      <c r="B126" s="41">
        <v>2002</v>
      </c>
      <c r="C126" s="17">
        <v>199574</v>
      </c>
      <c r="D126" s="17">
        <v>1876</v>
      </c>
      <c r="E126" s="17">
        <v>1833</v>
      </c>
      <c r="F126" s="18">
        <v>43</v>
      </c>
      <c r="G126" s="17">
        <v>8847</v>
      </c>
      <c r="H126" s="17">
        <v>8830</v>
      </c>
      <c r="I126" s="17">
        <v>17</v>
      </c>
      <c r="J126" s="17">
        <v>711</v>
      </c>
      <c r="K126" s="17">
        <v>363</v>
      </c>
      <c r="L126" s="17">
        <v>348</v>
      </c>
      <c r="M126" s="17">
        <v>20</v>
      </c>
      <c r="N126" s="17">
        <v>-6</v>
      </c>
      <c r="O126" s="17">
        <v>2</v>
      </c>
      <c r="P126" s="17">
        <v>30</v>
      </c>
      <c r="Q126" s="17">
        <v>0</v>
      </c>
      <c r="R126" s="17">
        <v>411</v>
      </c>
      <c r="S126" s="17">
        <v>200028</v>
      </c>
      <c r="U126" s="41">
        <f t="shared" ref="U126:V135" si="55">A126</f>
        <v>2001</v>
      </c>
      <c r="V126" s="41">
        <f t="shared" si="55"/>
        <v>2002</v>
      </c>
      <c r="W126" s="17">
        <f>D126</f>
        <v>1876</v>
      </c>
      <c r="X126" s="17">
        <f>E126</f>
        <v>1833</v>
      </c>
      <c r="Y126" s="17">
        <f>F126</f>
        <v>43</v>
      </c>
      <c r="Z126" s="17">
        <f>I126</f>
        <v>17</v>
      </c>
      <c r="AA126" s="17">
        <f>L126+M126</f>
        <v>368</v>
      </c>
      <c r="AB126" s="17">
        <f>N126+O126+P126+Q126</f>
        <v>26</v>
      </c>
      <c r="AC126" s="17">
        <f>R126</f>
        <v>411</v>
      </c>
      <c r="AD126" s="17">
        <f>Y126+AC126</f>
        <v>454</v>
      </c>
    </row>
    <row r="127" spans="1:30" s="37" customFormat="1" ht="12">
      <c r="A127" s="41">
        <v>2002</v>
      </c>
      <c r="B127" s="41">
        <v>2003</v>
      </c>
      <c r="C127" s="17">
        <v>200028</v>
      </c>
      <c r="D127" s="17">
        <v>1964</v>
      </c>
      <c r="E127" s="17">
        <v>1957</v>
      </c>
      <c r="F127" s="18">
        <v>7</v>
      </c>
      <c r="G127" s="17">
        <v>9170</v>
      </c>
      <c r="H127" s="17">
        <v>9065</v>
      </c>
      <c r="I127" s="17">
        <v>105</v>
      </c>
      <c r="J127" s="17">
        <v>708</v>
      </c>
      <c r="K127" s="17">
        <v>359</v>
      </c>
      <c r="L127" s="17">
        <v>349</v>
      </c>
      <c r="M127" s="17">
        <v>59</v>
      </c>
      <c r="N127" s="17">
        <v>-12</v>
      </c>
      <c r="O127" s="17">
        <v>-2</v>
      </c>
      <c r="P127" s="17">
        <v>3</v>
      </c>
      <c r="Q127" s="17">
        <v>-1</v>
      </c>
      <c r="R127" s="17">
        <v>501</v>
      </c>
      <c r="S127" s="17">
        <v>200536</v>
      </c>
      <c r="U127" s="41">
        <f t="shared" si="55"/>
        <v>2002</v>
      </c>
      <c r="V127" s="41">
        <f t="shared" si="55"/>
        <v>2003</v>
      </c>
      <c r="W127" s="17">
        <f t="shared" ref="W127:Y135" si="56">D127</f>
        <v>1964</v>
      </c>
      <c r="X127" s="17">
        <f t="shared" si="56"/>
        <v>1957</v>
      </c>
      <c r="Y127" s="17">
        <f t="shared" si="56"/>
        <v>7</v>
      </c>
      <c r="Z127" s="17">
        <f t="shared" ref="Z127:Z135" si="57">I127</f>
        <v>105</v>
      </c>
      <c r="AA127" s="17">
        <f t="shared" ref="AA127:AA135" si="58">L127+M127</f>
        <v>408</v>
      </c>
      <c r="AB127" s="17">
        <f t="shared" ref="AB127:AB135" si="59">N127+O127+P127+Q127</f>
        <v>-12</v>
      </c>
      <c r="AC127" s="17">
        <f t="shared" ref="AC127:AC135" si="60">R127</f>
        <v>501</v>
      </c>
      <c r="AD127" s="17">
        <f t="shared" ref="AD127:AD136" si="61">Y127+AC127</f>
        <v>508</v>
      </c>
    </row>
    <row r="128" spans="1:30" s="37" customFormat="1" ht="12">
      <c r="A128" s="41">
        <v>2003</v>
      </c>
      <c r="B128" s="41">
        <v>2004</v>
      </c>
      <c r="C128" s="17">
        <v>200536</v>
      </c>
      <c r="D128" s="17">
        <v>2015</v>
      </c>
      <c r="E128" s="17">
        <v>1837</v>
      </c>
      <c r="F128" s="18">
        <v>178</v>
      </c>
      <c r="G128" s="17">
        <v>9082</v>
      </c>
      <c r="H128" s="17">
        <v>8826</v>
      </c>
      <c r="I128" s="17">
        <v>256</v>
      </c>
      <c r="J128" s="17">
        <v>576</v>
      </c>
      <c r="K128" s="17">
        <v>431</v>
      </c>
      <c r="L128" s="17">
        <v>145</v>
      </c>
      <c r="M128" s="17">
        <v>25</v>
      </c>
      <c r="N128" s="17">
        <v>12</v>
      </c>
      <c r="O128" s="17">
        <v>-1</v>
      </c>
      <c r="P128" s="17">
        <v>3</v>
      </c>
      <c r="Q128" s="17">
        <v>-1</v>
      </c>
      <c r="R128" s="17">
        <v>439</v>
      </c>
      <c r="S128" s="17">
        <v>201153</v>
      </c>
      <c r="U128" s="41">
        <f t="shared" si="55"/>
        <v>2003</v>
      </c>
      <c r="V128" s="41">
        <f t="shared" si="55"/>
        <v>2004</v>
      </c>
      <c r="W128" s="17">
        <f t="shared" si="56"/>
        <v>2015</v>
      </c>
      <c r="X128" s="17">
        <f t="shared" si="56"/>
        <v>1837</v>
      </c>
      <c r="Y128" s="17">
        <f t="shared" si="56"/>
        <v>178</v>
      </c>
      <c r="Z128" s="17">
        <f t="shared" si="57"/>
        <v>256</v>
      </c>
      <c r="AA128" s="17">
        <f t="shared" si="58"/>
        <v>170</v>
      </c>
      <c r="AB128" s="17">
        <f t="shared" si="59"/>
        <v>13</v>
      </c>
      <c r="AC128" s="17">
        <f t="shared" si="60"/>
        <v>439</v>
      </c>
      <c r="AD128" s="17">
        <f t="shared" si="61"/>
        <v>617</v>
      </c>
    </row>
    <row r="129" spans="1:30" s="37" customFormat="1" ht="12">
      <c r="A129" s="41">
        <v>2004</v>
      </c>
      <c r="B129" s="41">
        <v>2005</v>
      </c>
      <c r="C129" s="17">
        <v>201153</v>
      </c>
      <c r="D129" s="17">
        <v>2044</v>
      </c>
      <c r="E129" s="17">
        <v>1815</v>
      </c>
      <c r="F129" s="18">
        <v>229</v>
      </c>
      <c r="G129" s="17">
        <v>8382</v>
      </c>
      <c r="H129" s="17">
        <v>8541</v>
      </c>
      <c r="I129" s="17">
        <v>-159</v>
      </c>
      <c r="J129" s="17">
        <v>659</v>
      </c>
      <c r="K129" s="17">
        <v>332</v>
      </c>
      <c r="L129" s="17">
        <v>327</v>
      </c>
      <c r="M129" s="17">
        <v>22</v>
      </c>
      <c r="N129" s="17">
        <v>2</v>
      </c>
      <c r="O129" s="17">
        <v>-10</v>
      </c>
      <c r="P129" s="17">
        <v>-6</v>
      </c>
      <c r="Q129" s="17">
        <v>-1</v>
      </c>
      <c r="R129" s="17">
        <v>175</v>
      </c>
      <c r="S129" s="17">
        <v>201557</v>
      </c>
      <c r="U129" s="41">
        <f t="shared" si="55"/>
        <v>2004</v>
      </c>
      <c r="V129" s="41">
        <f t="shared" si="55"/>
        <v>2005</v>
      </c>
      <c r="W129" s="17">
        <f t="shared" si="56"/>
        <v>2044</v>
      </c>
      <c r="X129" s="17">
        <f t="shared" si="56"/>
        <v>1815</v>
      </c>
      <c r="Y129" s="17">
        <f t="shared" si="56"/>
        <v>229</v>
      </c>
      <c r="Z129" s="17">
        <f t="shared" si="57"/>
        <v>-159</v>
      </c>
      <c r="AA129" s="17">
        <f t="shared" si="58"/>
        <v>349</v>
      </c>
      <c r="AB129" s="17">
        <f t="shared" si="59"/>
        <v>-15</v>
      </c>
      <c r="AC129" s="17">
        <f t="shared" si="60"/>
        <v>175</v>
      </c>
      <c r="AD129" s="17">
        <f t="shared" si="61"/>
        <v>404</v>
      </c>
    </row>
    <row r="130" spans="1:30" s="37" customFormat="1" ht="12">
      <c r="A130" s="41">
        <v>2005</v>
      </c>
      <c r="B130" s="41">
        <v>2006</v>
      </c>
      <c r="C130" s="17">
        <v>201557</v>
      </c>
      <c r="D130" s="17">
        <v>1994</v>
      </c>
      <c r="E130" s="17">
        <v>1775</v>
      </c>
      <c r="F130" s="18">
        <v>219</v>
      </c>
      <c r="G130" s="17">
        <v>8781</v>
      </c>
      <c r="H130" s="17">
        <v>8323</v>
      </c>
      <c r="I130" s="17">
        <v>458</v>
      </c>
      <c r="J130" s="17">
        <v>534</v>
      </c>
      <c r="K130" s="17">
        <v>401</v>
      </c>
      <c r="L130" s="17">
        <v>133</v>
      </c>
      <c r="M130" s="17">
        <v>3</v>
      </c>
      <c r="N130" s="17">
        <v>-6</v>
      </c>
      <c r="O130" s="17">
        <v>1</v>
      </c>
      <c r="P130" s="17">
        <v>-13</v>
      </c>
      <c r="Q130" s="17">
        <v>-1</v>
      </c>
      <c r="R130" s="17">
        <v>575</v>
      </c>
      <c r="S130" s="17">
        <v>202351</v>
      </c>
      <c r="U130" s="41">
        <f t="shared" si="55"/>
        <v>2005</v>
      </c>
      <c r="V130" s="41">
        <f t="shared" si="55"/>
        <v>2006</v>
      </c>
      <c r="W130" s="17">
        <f t="shared" si="56"/>
        <v>1994</v>
      </c>
      <c r="X130" s="17">
        <f t="shared" si="56"/>
        <v>1775</v>
      </c>
      <c r="Y130" s="17">
        <f t="shared" si="56"/>
        <v>219</v>
      </c>
      <c r="Z130" s="17">
        <f t="shared" si="57"/>
        <v>458</v>
      </c>
      <c r="AA130" s="17">
        <f t="shared" si="58"/>
        <v>136</v>
      </c>
      <c r="AB130" s="17">
        <f t="shared" si="59"/>
        <v>-19</v>
      </c>
      <c r="AC130" s="17">
        <f t="shared" si="60"/>
        <v>575</v>
      </c>
      <c r="AD130" s="17">
        <f t="shared" si="61"/>
        <v>794</v>
      </c>
    </row>
    <row r="131" spans="1:30" s="37" customFormat="1" ht="12">
      <c r="A131" s="41">
        <v>2006</v>
      </c>
      <c r="B131" s="41">
        <v>2007</v>
      </c>
      <c r="C131" s="17">
        <v>202351</v>
      </c>
      <c r="D131" s="17">
        <v>2185</v>
      </c>
      <c r="E131" s="17">
        <v>1809</v>
      </c>
      <c r="F131" s="18">
        <v>376</v>
      </c>
      <c r="G131" s="17">
        <v>9388</v>
      </c>
      <c r="H131" s="17">
        <v>8981</v>
      </c>
      <c r="I131" s="17">
        <v>407</v>
      </c>
      <c r="J131" s="17">
        <v>509</v>
      </c>
      <c r="K131" s="17">
        <v>453</v>
      </c>
      <c r="L131" s="17">
        <v>56</v>
      </c>
      <c r="M131" s="17">
        <v>0</v>
      </c>
      <c r="N131" s="17">
        <v>-11</v>
      </c>
      <c r="O131" s="17">
        <v>5</v>
      </c>
      <c r="P131" s="17">
        <v>-13</v>
      </c>
      <c r="Q131" s="17">
        <v>-1</v>
      </c>
      <c r="R131" s="17">
        <v>443</v>
      </c>
      <c r="S131" s="17">
        <v>203170</v>
      </c>
      <c r="U131" s="41">
        <f t="shared" si="55"/>
        <v>2006</v>
      </c>
      <c r="V131" s="41">
        <f t="shared" si="55"/>
        <v>2007</v>
      </c>
      <c r="W131" s="17">
        <f t="shared" si="56"/>
        <v>2185</v>
      </c>
      <c r="X131" s="17">
        <f t="shared" si="56"/>
        <v>1809</v>
      </c>
      <c r="Y131" s="17">
        <f t="shared" si="56"/>
        <v>376</v>
      </c>
      <c r="Z131" s="17">
        <f t="shared" si="57"/>
        <v>407</v>
      </c>
      <c r="AA131" s="17">
        <f t="shared" si="58"/>
        <v>56</v>
      </c>
      <c r="AB131" s="17">
        <f t="shared" si="59"/>
        <v>-20</v>
      </c>
      <c r="AC131" s="17">
        <f t="shared" si="60"/>
        <v>443</v>
      </c>
      <c r="AD131" s="17">
        <f t="shared" si="61"/>
        <v>819</v>
      </c>
    </row>
    <row r="132" spans="1:30" s="37" customFormat="1" ht="12">
      <c r="A132" s="41">
        <v>2007</v>
      </c>
      <c r="B132" s="41">
        <v>2008</v>
      </c>
      <c r="C132" s="17">
        <v>203170</v>
      </c>
      <c r="D132" s="17">
        <v>2165</v>
      </c>
      <c r="E132" s="17">
        <v>1774</v>
      </c>
      <c r="F132" s="18">
        <v>391</v>
      </c>
      <c r="G132" s="17">
        <v>9527</v>
      </c>
      <c r="H132" s="17">
        <v>8398</v>
      </c>
      <c r="I132" s="17">
        <v>1129</v>
      </c>
      <c r="J132" s="17">
        <v>490</v>
      </c>
      <c r="K132" s="17">
        <v>387</v>
      </c>
      <c r="L132" s="17">
        <v>103</v>
      </c>
      <c r="M132" s="17">
        <v>2</v>
      </c>
      <c r="N132" s="17">
        <v>3</v>
      </c>
      <c r="O132" s="17">
        <v>-2</v>
      </c>
      <c r="P132" s="17">
        <v>-15</v>
      </c>
      <c r="Q132" s="17">
        <v>-3</v>
      </c>
      <c r="R132" s="17">
        <v>1217</v>
      </c>
      <c r="S132" s="17">
        <v>204778</v>
      </c>
      <c r="U132" s="41">
        <f t="shared" si="55"/>
        <v>2007</v>
      </c>
      <c r="V132" s="41">
        <f t="shared" si="55"/>
        <v>2008</v>
      </c>
      <c r="W132" s="17">
        <f t="shared" si="56"/>
        <v>2165</v>
      </c>
      <c r="X132" s="17">
        <f t="shared" si="56"/>
        <v>1774</v>
      </c>
      <c r="Y132" s="17">
        <f t="shared" si="56"/>
        <v>391</v>
      </c>
      <c r="Z132" s="17">
        <f t="shared" si="57"/>
        <v>1129</v>
      </c>
      <c r="AA132" s="17">
        <f t="shared" si="58"/>
        <v>105</v>
      </c>
      <c r="AB132" s="17">
        <f t="shared" si="59"/>
        <v>-17</v>
      </c>
      <c r="AC132" s="17">
        <f t="shared" si="60"/>
        <v>1217</v>
      </c>
      <c r="AD132" s="17">
        <f t="shared" si="61"/>
        <v>1608</v>
      </c>
    </row>
    <row r="133" spans="1:30" s="37" customFormat="1" ht="12">
      <c r="A133" s="41">
        <v>2008</v>
      </c>
      <c r="B133" s="41">
        <v>2009</v>
      </c>
      <c r="C133" s="17">
        <v>204778</v>
      </c>
      <c r="D133" s="17">
        <v>2134</v>
      </c>
      <c r="E133" s="17">
        <v>1730</v>
      </c>
      <c r="F133" s="18">
        <v>404</v>
      </c>
      <c r="G133" s="17">
        <v>8421</v>
      </c>
      <c r="H133" s="17">
        <v>7969</v>
      </c>
      <c r="I133" s="17">
        <v>452</v>
      </c>
      <c r="J133" s="17">
        <v>404</v>
      </c>
      <c r="K133" s="17">
        <v>543</v>
      </c>
      <c r="L133" s="17">
        <v>-139</v>
      </c>
      <c r="M133" s="17">
        <v>2</v>
      </c>
      <c r="N133" s="17">
        <v>-3</v>
      </c>
      <c r="O133" s="17">
        <v>2</v>
      </c>
      <c r="P133" s="17">
        <v>-24</v>
      </c>
      <c r="Q133" s="17">
        <v>-2</v>
      </c>
      <c r="R133" s="17">
        <v>288</v>
      </c>
      <c r="S133" s="17">
        <v>205470</v>
      </c>
      <c r="U133" s="41">
        <f t="shared" si="55"/>
        <v>2008</v>
      </c>
      <c r="V133" s="41">
        <f t="shared" si="55"/>
        <v>2009</v>
      </c>
      <c r="W133" s="17">
        <f t="shared" si="56"/>
        <v>2134</v>
      </c>
      <c r="X133" s="17">
        <f t="shared" si="56"/>
        <v>1730</v>
      </c>
      <c r="Y133" s="17">
        <f t="shared" si="56"/>
        <v>404</v>
      </c>
      <c r="Z133" s="17">
        <f t="shared" si="57"/>
        <v>452</v>
      </c>
      <c r="AA133" s="17">
        <f t="shared" si="58"/>
        <v>-137</v>
      </c>
      <c r="AB133" s="17">
        <f t="shared" si="59"/>
        <v>-27</v>
      </c>
      <c r="AC133" s="17">
        <f t="shared" si="60"/>
        <v>288</v>
      </c>
      <c r="AD133" s="17">
        <f t="shared" si="61"/>
        <v>692</v>
      </c>
    </row>
    <row r="134" spans="1:30" s="37" customFormat="1" ht="12">
      <c r="A134" s="41">
        <v>2009</v>
      </c>
      <c r="B134" s="41">
        <v>2010</v>
      </c>
      <c r="C134" s="17">
        <v>205470</v>
      </c>
      <c r="D134" s="17">
        <v>2149</v>
      </c>
      <c r="E134" s="17">
        <v>1749</v>
      </c>
      <c r="F134" s="18">
        <v>400</v>
      </c>
      <c r="G134" s="17">
        <v>9059</v>
      </c>
      <c r="H134" s="17">
        <v>8410</v>
      </c>
      <c r="I134" s="17">
        <v>649</v>
      </c>
      <c r="J134" s="17">
        <v>345</v>
      </c>
      <c r="K134" s="17">
        <v>495</v>
      </c>
      <c r="L134" s="17">
        <v>-150</v>
      </c>
      <c r="M134" s="17">
        <v>4</v>
      </c>
      <c r="N134" s="17">
        <v>-17</v>
      </c>
      <c r="O134" s="17">
        <v>-1</v>
      </c>
      <c r="P134" s="17">
        <v>-24</v>
      </c>
      <c r="Q134" s="17">
        <v>-2</v>
      </c>
      <c r="R134" s="17">
        <v>459</v>
      </c>
      <c r="S134" s="17">
        <v>206329</v>
      </c>
      <c r="U134" s="41">
        <f t="shared" si="55"/>
        <v>2009</v>
      </c>
      <c r="V134" s="41">
        <f t="shared" si="55"/>
        <v>2010</v>
      </c>
      <c r="W134" s="17">
        <f t="shared" si="56"/>
        <v>2149</v>
      </c>
      <c r="X134" s="17">
        <f t="shared" si="56"/>
        <v>1749</v>
      </c>
      <c r="Y134" s="17">
        <f t="shared" si="56"/>
        <v>400</v>
      </c>
      <c r="Z134" s="17">
        <f t="shared" si="57"/>
        <v>649</v>
      </c>
      <c r="AA134" s="17">
        <f t="shared" si="58"/>
        <v>-146</v>
      </c>
      <c r="AB134" s="17">
        <f t="shared" si="59"/>
        <v>-44</v>
      </c>
      <c r="AC134" s="17">
        <f t="shared" si="60"/>
        <v>459</v>
      </c>
      <c r="AD134" s="17">
        <f t="shared" si="61"/>
        <v>859</v>
      </c>
    </row>
    <row r="135" spans="1:30" s="37" customFormat="1" ht="12">
      <c r="A135" s="41">
        <v>2010</v>
      </c>
      <c r="B135" s="41">
        <v>2011</v>
      </c>
      <c r="C135" s="17">
        <v>206329</v>
      </c>
      <c r="D135" s="37">
        <v>2291</v>
      </c>
      <c r="E135" s="17">
        <v>1802</v>
      </c>
      <c r="F135" s="17">
        <v>489</v>
      </c>
      <c r="G135" s="17">
        <v>8366</v>
      </c>
      <c r="H135" s="17">
        <v>8326</v>
      </c>
      <c r="I135" s="17">
        <v>40</v>
      </c>
      <c r="J135" s="17">
        <v>573</v>
      </c>
      <c r="K135" s="17">
        <v>565</v>
      </c>
      <c r="L135" s="17">
        <v>8</v>
      </c>
      <c r="M135" s="17">
        <v>6</v>
      </c>
      <c r="N135" s="17">
        <v>20</v>
      </c>
      <c r="O135" s="17">
        <v>1</v>
      </c>
      <c r="P135" s="17">
        <v>-37</v>
      </c>
      <c r="Q135" s="17">
        <v>0</v>
      </c>
      <c r="R135" s="18">
        <v>38</v>
      </c>
      <c r="S135" s="17">
        <v>206856</v>
      </c>
      <c r="U135" s="41">
        <f t="shared" si="55"/>
        <v>2010</v>
      </c>
      <c r="V135" s="41">
        <f t="shared" si="55"/>
        <v>2011</v>
      </c>
      <c r="W135" s="17">
        <f t="shared" si="56"/>
        <v>2291</v>
      </c>
      <c r="X135" s="17">
        <f t="shared" si="56"/>
        <v>1802</v>
      </c>
      <c r="Y135" s="17">
        <f t="shared" si="56"/>
        <v>489</v>
      </c>
      <c r="Z135" s="17">
        <f t="shared" si="57"/>
        <v>40</v>
      </c>
      <c r="AA135" s="17">
        <f t="shared" si="58"/>
        <v>14</v>
      </c>
      <c r="AB135" s="17">
        <f t="shared" si="59"/>
        <v>-16</v>
      </c>
      <c r="AC135" s="17">
        <f t="shared" si="60"/>
        <v>38</v>
      </c>
      <c r="AD135" s="17">
        <f t="shared" si="61"/>
        <v>527</v>
      </c>
    </row>
    <row r="136" spans="1:30">
      <c r="A136" s="27"/>
      <c r="B136" s="27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U136" s="41">
        <f>A143</f>
        <v>2011</v>
      </c>
      <c r="V136" s="41">
        <f>B143</f>
        <v>2012</v>
      </c>
      <c r="W136" s="138">
        <f>D143</f>
        <v>2386</v>
      </c>
      <c r="X136" s="138">
        <f t="shared" ref="X136:Y136" si="62">E143</f>
        <v>1839</v>
      </c>
      <c r="Y136" s="138">
        <f t="shared" si="62"/>
        <v>547</v>
      </c>
      <c r="Z136" s="138">
        <f>I143</f>
        <v>-67</v>
      </c>
      <c r="AA136" s="138">
        <f>L143</f>
        <v>51</v>
      </c>
      <c r="AB136" s="138">
        <f>P143</f>
        <v>-7</v>
      </c>
      <c r="AC136" s="138">
        <f>R143</f>
        <v>-23</v>
      </c>
      <c r="AD136" s="17">
        <f t="shared" si="61"/>
        <v>524</v>
      </c>
    </row>
    <row r="137" spans="1:30">
      <c r="A137" s="27" t="s">
        <v>67</v>
      </c>
      <c r="B137" s="27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U137" s="27"/>
      <c r="V137" s="27"/>
    </row>
    <row r="138" spans="1:30">
      <c r="A138" s="27" t="s">
        <v>19</v>
      </c>
      <c r="B138" s="27"/>
      <c r="C138" s="92"/>
      <c r="D138" s="92"/>
      <c r="E138" s="92"/>
      <c r="F138" s="92"/>
      <c r="G138" s="141">
        <f t="shared" ref="G138:R138" si="63">AVERAGE(G126:G135)</f>
        <v>8902.2999999999993</v>
      </c>
      <c r="H138" s="141">
        <f t="shared" si="63"/>
        <v>8566.9</v>
      </c>
      <c r="I138" s="141">
        <f t="shared" si="63"/>
        <v>335.4</v>
      </c>
      <c r="J138" s="141">
        <f t="shared" si="63"/>
        <v>550.9</v>
      </c>
      <c r="K138" s="141">
        <f t="shared" si="63"/>
        <v>432.9</v>
      </c>
      <c r="L138" s="141">
        <f t="shared" si="63"/>
        <v>118</v>
      </c>
      <c r="M138" s="138">
        <f t="shared" si="63"/>
        <v>14.3</v>
      </c>
      <c r="N138" s="138">
        <f t="shared" si="63"/>
        <v>-1.8</v>
      </c>
      <c r="O138" s="138">
        <f t="shared" si="63"/>
        <v>-0.5</v>
      </c>
      <c r="P138" s="138">
        <f t="shared" si="63"/>
        <v>-9.6</v>
      </c>
      <c r="Q138" s="138">
        <f t="shared" si="63"/>
        <v>-1.2</v>
      </c>
      <c r="R138" s="138">
        <f t="shared" si="63"/>
        <v>454.6</v>
      </c>
      <c r="U138" s="27" t="s">
        <v>17</v>
      </c>
      <c r="V138" s="27"/>
    </row>
    <row r="139" spans="1:30">
      <c r="A139" s="27"/>
      <c r="B139" s="27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U139" s="27" t="s">
        <v>19</v>
      </c>
      <c r="V139" s="27"/>
      <c r="Y139" s="138">
        <f t="shared" ref="Y139:AD140" si="64">AVERAGE(Y126:Y135)</f>
        <v>273.60000000000002</v>
      </c>
      <c r="Z139" s="138">
        <f t="shared" si="64"/>
        <v>335.4</v>
      </c>
      <c r="AA139" s="138">
        <f t="shared" si="64"/>
        <v>132.30000000000001</v>
      </c>
      <c r="AB139" s="138">
        <f t="shared" si="64"/>
        <v>-13.1</v>
      </c>
      <c r="AC139" s="138">
        <f t="shared" si="64"/>
        <v>454.6</v>
      </c>
      <c r="AD139" s="138">
        <f t="shared" si="64"/>
        <v>728.2</v>
      </c>
    </row>
    <row r="140" spans="1:30" ht="24">
      <c r="A140" s="42"/>
      <c r="B140" s="38"/>
      <c r="C140" s="42" t="s">
        <v>48</v>
      </c>
      <c r="D140" s="39" t="s">
        <v>49</v>
      </c>
      <c r="E140" s="39" t="s">
        <v>50</v>
      </c>
      <c r="F140" s="39" t="s">
        <v>25</v>
      </c>
      <c r="G140" s="39" t="s">
        <v>51</v>
      </c>
      <c r="H140" s="39" t="s">
        <v>52</v>
      </c>
      <c r="I140" s="39" t="s">
        <v>51</v>
      </c>
      <c r="J140" s="39" t="s">
        <v>53</v>
      </c>
      <c r="K140" s="39" t="s">
        <v>53</v>
      </c>
      <c r="L140" s="39" t="s">
        <v>68</v>
      </c>
      <c r="P140" s="40" t="s">
        <v>69</v>
      </c>
      <c r="R140" s="40" t="s">
        <v>70</v>
      </c>
      <c r="S140" s="38" t="s">
        <v>59</v>
      </c>
      <c r="U140" s="27" t="s">
        <v>71</v>
      </c>
      <c r="V140" s="27"/>
      <c r="Y140" s="138">
        <f t="shared" si="64"/>
        <v>324</v>
      </c>
      <c r="Z140" s="138">
        <f t="shared" si="64"/>
        <v>327</v>
      </c>
      <c r="AA140" s="138">
        <f t="shared" si="64"/>
        <v>100.6</v>
      </c>
      <c r="AB140" s="138">
        <f t="shared" si="64"/>
        <v>-16.399999999999999</v>
      </c>
      <c r="AC140" s="138">
        <f t="shared" si="64"/>
        <v>411.2</v>
      </c>
      <c r="AD140" s="138">
        <f t="shared" si="64"/>
        <v>735.2</v>
      </c>
    </row>
    <row r="141" spans="1:30">
      <c r="A141" s="42"/>
      <c r="B141" s="38"/>
      <c r="C141" s="42" t="s">
        <v>60</v>
      </c>
      <c r="D141" s="39"/>
      <c r="E141" s="39"/>
      <c r="F141" s="39" t="s">
        <v>26</v>
      </c>
      <c r="G141" s="39" t="s">
        <v>61</v>
      </c>
      <c r="H141" s="39" t="s">
        <v>62</v>
      </c>
      <c r="I141" s="39" t="s">
        <v>63</v>
      </c>
      <c r="J141" s="39" t="s">
        <v>61</v>
      </c>
      <c r="K141" s="39" t="s">
        <v>62</v>
      </c>
      <c r="L141" s="39" t="s">
        <v>63</v>
      </c>
      <c r="P141" s="40" t="s">
        <v>72</v>
      </c>
      <c r="R141" s="40" t="s">
        <v>73</v>
      </c>
      <c r="S141" s="38" t="s">
        <v>60</v>
      </c>
      <c r="U141" s="27" t="s">
        <v>9</v>
      </c>
      <c r="V141" s="27"/>
      <c r="Y141" s="138">
        <f t="shared" ref="Y141:AD141" si="65">AVERAGE(Y132:Y136)</f>
        <v>446.2</v>
      </c>
      <c r="Z141" s="138">
        <f t="shared" si="65"/>
        <v>440.6</v>
      </c>
      <c r="AA141" s="138">
        <f t="shared" si="65"/>
        <v>-22.6</v>
      </c>
      <c r="AB141" s="138">
        <f t="shared" si="65"/>
        <v>-22.2</v>
      </c>
      <c r="AC141" s="138">
        <f t="shared" si="65"/>
        <v>395.8</v>
      </c>
      <c r="AD141" s="138">
        <f t="shared" si="65"/>
        <v>842</v>
      </c>
    </row>
    <row r="142" spans="1:30">
      <c r="A142" s="27"/>
      <c r="B142" s="27"/>
      <c r="C142" s="92"/>
      <c r="D142" s="92"/>
      <c r="E142" s="92"/>
      <c r="F142" s="92"/>
      <c r="G142" s="92"/>
      <c r="H142" s="92"/>
      <c r="I142" s="92"/>
      <c r="J142" s="92"/>
      <c r="K142" s="92"/>
      <c r="L142" s="92"/>
    </row>
    <row r="143" spans="1:30" s="37" customFormat="1">
      <c r="A143" s="131">
        <v>2011</v>
      </c>
      <c r="B143" s="41">
        <v>2012</v>
      </c>
      <c r="C143" s="138">
        <v>206856</v>
      </c>
      <c r="D143" s="138">
        <v>2386</v>
      </c>
      <c r="E143" s="138">
        <v>1839</v>
      </c>
      <c r="F143" s="138">
        <v>547</v>
      </c>
      <c r="G143" s="138">
        <v>9212</v>
      </c>
      <c r="H143" s="138">
        <v>9279</v>
      </c>
      <c r="I143" s="138">
        <v>-67</v>
      </c>
      <c r="J143" s="138">
        <v>487</v>
      </c>
      <c r="K143" s="138">
        <v>436</v>
      </c>
      <c r="L143" s="138">
        <v>51</v>
      </c>
      <c r="M143" s="17"/>
      <c r="N143" s="17"/>
      <c r="O143" s="17"/>
      <c r="P143" s="138">
        <v>-7</v>
      </c>
      <c r="Q143" s="17"/>
      <c r="R143" s="138">
        <v>-23</v>
      </c>
      <c r="S143" s="138">
        <v>207380</v>
      </c>
    </row>
    <row r="145" spans="1:30">
      <c r="A145" s="27" t="s">
        <v>39</v>
      </c>
    </row>
    <row r="147" spans="1:30" s="32" customFormat="1" ht="24">
      <c r="A147" s="38"/>
      <c r="B147" s="38"/>
      <c r="C147" s="38" t="s">
        <v>48</v>
      </c>
      <c r="D147" s="39" t="s">
        <v>49</v>
      </c>
      <c r="E147" s="39" t="s">
        <v>50</v>
      </c>
      <c r="F147" s="39" t="s">
        <v>25</v>
      </c>
      <c r="G147" s="39" t="s">
        <v>51</v>
      </c>
      <c r="H147" s="39" t="s">
        <v>52</v>
      </c>
      <c r="I147" s="39" t="s">
        <v>51</v>
      </c>
      <c r="J147" s="39" t="s">
        <v>53</v>
      </c>
      <c r="K147" s="39" t="s">
        <v>53</v>
      </c>
      <c r="L147" s="39" t="s">
        <v>53</v>
      </c>
      <c r="M147" s="39" t="s">
        <v>54</v>
      </c>
      <c r="N147" s="39" t="s">
        <v>55</v>
      </c>
      <c r="O147" s="39" t="s">
        <v>56</v>
      </c>
      <c r="P147" s="40" t="s">
        <v>30</v>
      </c>
      <c r="Q147" s="40" t="s">
        <v>57</v>
      </c>
      <c r="R147" s="40" t="s">
        <v>58</v>
      </c>
      <c r="S147" s="38" t="s">
        <v>59</v>
      </c>
      <c r="W147" s="38" t="s">
        <v>49</v>
      </c>
      <c r="X147" s="38" t="s">
        <v>50</v>
      </c>
      <c r="Y147" s="38" t="s">
        <v>25</v>
      </c>
      <c r="Z147" s="38" t="s">
        <v>27</v>
      </c>
      <c r="AA147" s="38" t="s">
        <v>27</v>
      </c>
      <c r="AB147" s="38" t="s">
        <v>30</v>
      </c>
      <c r="AC147" s="38" t="s">
        <v>27</v>
      </c>
      <c r="AD147" s="38" t="s">
        <v>32</v>
      </c>
    </row>
    <row r="148" spans="1:30" s="32" customFormat="1" ht="12">
      <c r="B148" s="38"/>
      <c r="C148" s="38" t="s">
        <v>60</v>
      </c>
      <c r="D148" s="39"/>
      <c r="E148" s="39"/>
      <c r="F148" s="39" t="s">
        <v>26</v>
      </c>
      <c r="G148" s="39" t="s">
        <v>61</v>
      </c>
      <c r="H148" s="39" t="s">
        <v>62</v>
      </c>
      <c r="I148" s="39" t="s">
        <v>63</v>
      </c>
      <c r="J148" s="39" t="s">
        <v>61</v>
      </c>
      <c r="K148" s="39" t="s">
        <v>62</v>
      </c>
      <c r="L148" s="39" t="s">
        <v>63</v>
      </c>
      <c r="M148" s="39" t="s">
        <v>64</v>
      </c>
      <c r="N148" s="38"/>
      <c r="P148" s="38" t="s">
        <v>65</v>
      </c>
      <c r="Q148" s="38" t="s">
        <v>66</v>
      </c>
      <c r="R148" s="40"/>
      <c r="S148" s="38" t="s">
        <v>60</v>
      </c>
      <c r="W148" s="38"/>
      <c r="X148" s="38"/>
      <c r="Y148" s="38" t="s">
        <v>26</v>
      </c>
      <c r="Z148" s="38" t="s">
        <v>28</v>
      </c>
      <c r="AA148" s="38" t="s">
        <v>29</v>
      </c>
      <c r="AB148" s="38"/>
      <c r="AC148" s="38" t="s">
        <v>31</v>
      </c>
      <c r="AD148" s="38" t="s">
        <v>26</v>
      </c>
    </row>
    <row r="149" spans="1:30" s="32" customFormat="1" ht="12">
      <c r="B149" s="38"/>
      <c r="C149" s="38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R149" s="39"/>
      <c r="S149" s="38"/>
    </row>
    <row r="150" spans="1:30" s="37" customFormat="1" ht="12">
      <c r="A150" s="41">
        <v>2001</v>
      </c>
      <c r="B150" s="41">
        <v>2002</v>
      </c>
      <c r="C150" s="17">
        <v>74596</v>
      </c>
      <c r="D150" s="17">
        <v>878</v>
      </c>
      <c r="E150" s="17">
        <v>597</v>
      </c>
      <c r="F150" s="18">
        <v>281</v>
      </c>
      <c r="G150" s="17">
        <v>2956</v>
      </c>
      <c r="H150" s="17">
        <v>3280</v>
      </c>
      <c r="I150" s="17">
        <v>-324</v>
      </c>
      <c r="J150" s="17">
        <v>83</v>
      </c>
      <c r="K150" s="17">
        <v>73</v>
      </c>
      <c r="L150" s="17">
        <v>10</v>
      </c>
      <c r="M150" s="17">
        <v>-30</v>
      </c>
      <c r="N150" s="17">
        <v>0</v>
      </c>
      <c r="O150" s="17">
        <v>0</v>
      </c>
      <c r="P150" s="17">
        <v>-14</v>
      </c>
      <c r="Q150" s="17">
        <v>0</v>
      </c>
      <c r="R150" s="17">
        <v>-358</v>
      </c>
      <c r="S150" s="17">
        <v>74519</v>
      </c>
      <c r="U150" s="41">
        <f t="shared" ref="U150:V159" si="66">A150</f>
        <v>2001</v>
      </c>
      <c r="V150" s="41">
        <f t="shared" si="66"/>
        <v>2002</v>
      </c>
      <c r="W150" s="17">
        <f>D150</f>
        <v>878</v>
      </c>
      <c r="X150" s="17">
        <f>E150</f>
        <v>597</v>
      </c>
      <c r="Y150" s="17">
        <f>F150</f>
        <v>281</v>
      </c>
      <c r="Z150" s="17">
        <f>I150</f>
        <v>-324</v>
      </c>
      <c r="AA150" s="17">
        <f>L150+M150</f>
        <v>-20</v>
      </c>
      <c r="AB150" s="17">
        <f>N150+O150+P150+Q150</f>
        <v>-14</v>
      </c>
      <c r="AC150" s="17">
        <f>R150</f>
        <v>-358</v>
      </c>
      <c r="AD150" s="17">
        <f>Y150+AC150</f>
        <v>-77</v>
      </c>
    </row>
    <row r="151" spans="1:30" s="37" customFormat="1" ht="12">
      <c r="A151" s="41">
        <v>2002</v>
      </c>
      <c r="B151" s="41">
        <v>2003</v>
      </c>
      <c r="C151" s="17">
        <v>74519</v>
      </c>
      <c r="D151" s="17">
        <v>904</v>
      </c>
      <c r="E151" s="17">
        <v>621</v>
      </c>
      <c r="F151" s="18">
        <v>283</v>
      </c>
      <c r="G151" s="17">
        <v>2799</v>
      </c>
      <c r="H151" s="17">
        <v>3059</v>
      </c>
      <c r="I151" s="17">
        <v>-260</v>
      </c>
      <c r="J151" s="17">
        <v>105</v>
      </c>
      <c r="K151" s="17">
        <v>97</v>
      </c>
      <c r="L151" s="17">
        <v>8</v>
      </c>
      <c r="M151" s="17">
        <v>0</v>
      </c>
      <c r="N151" s="17">
        <v>-5</v>
      </c>
      <c r="O151" s="17">
        <v>0</v>
      </c>
      <c r="P151" s="17">
        <v>0</v>
      </c>
      <c r="Q151" s="17">
        <v>-1</v>
      </c>
      <c r="R151" s="17">
        <v>-258</v>
      </c>
      <c r="S151" s="17">
        <v>74544</v>
      </c>
      <c r="U151" s="41">
        <f t="shared" si="66"/>
        <v>2002</v>
      </c>
      <c r="V151" s="41">
        <f t="shared" si="66"/>
        <v>2003</v>
      </c>
      <c r="W151" s="17">
        <f t="shared" ref="W151:Y159" si="67">D151</f>
        <v>904</v>
      </c>
      <c r="X151" s="17">
        <f t="shared" si="67"/>
        <v>621</v>
      </c>
      <c r="Y151" s="17">
        <f t="shared" si="67"/>
        <v>283</v>
      </c>
      <c r="Z151" s="17">
        <f t="shared" ref="Z151:Z159" si="68">I151</f>
        <v>-260</v>
      </c>
      <c r="AA151" s="17">
        <f t="shared" ref="AA151:AA159" si="69">L151+M151</f>
        <v>8</v>
      </c>
      <c r="AB151" s="17">
        <f t="shared" ref="AB151:AB159" si="70">N151+O151+P151+Q151</f>
        <v>-6</v>
      </c>
      <c r="AC151" s="17">
        <f t="shared" ref="AC151:AC159" si="71">R151</f>
        <v>-258</v>
      </c>
      <c r="AD151" s="17">
        <f t="shared" ref="AD151:AD160" si="72">Y151+AC151</f>
        <v>25</v>
      </c>
    </row>
    <row r="152" spans="1:30" s="37" customFormat="1" ht="12">
      <c r="A152" s="41">
        <v>2003</v>
      </c>
      <c r="B152" s="41">
        <v>2004</v>
      </c>
      <c r="C152" s="17">
        <v>74544</v>
      </c>
      <c r="D152" s="17">
        <v>1001</v>
      </c>
      <c r="E152" s="17">
        <v>553</v>
      </c>
      <c r="F152" s="18">
        <v>448</v>
      </c>
      <c r="G152" s="17">
        <v>2591</v>
      </c>
      <c r="H152" s="17">
        <v>3067</v>
      </c>
      <c r="I152" s="17">
        <v>-476</v>
      </c>
      <c r="J152" s="17">
        <v>84</v>
      </c>
      <c r="K152" s="17">
        <v>166</v>
      </c>
      <c r="L152" s="17">
        <v>-82</v>
      </c>
      <c r="M152" s="17">
        <v>0</v>
      </c>
      <c r="N152" s="17">
        <v>5</v>
      </c>
      <c r="O152" s="17">
        <v>0</v>
      </c>
      <c r="P152" s="17">
        <v>-12</v>
      </c>
      <c r="Q152" s="17">
        <v>-3</v>
      </c>
      <c r="R152" s="17">
        <v>-568</v>
      </c>
      <c r="S152" s="17">
        <v>74424</v>
      </c>
      <c r="U152" s="41">
        <f t="shared" si="66"/>
        <v>2003</v>
      </c>
      <c r="V152" s="41">
        <f t="shared" si="66"/>
        <v>2004</v>
      </c>
      <c r="W152" s="17">
        <f t="shared" si="67"/>
        <v>1001</v>
      </c>
      <c r="X152" s="17">
        <f t="shared" si="67"/>
        <v>553</v>
      </c>
      <c r="Y152" s="17">
        <f t="shared" si="67"/>
        <v>448</v>
      </c>
      <c r="Z152" s="17">
        <f t="shared" si="68"/>
        <v>-476</v>
      </c>
      <c r="AA152" s="17">
        <f t="shared" si="69"/>
        <v>-82</v>
      </c>
      <c r="AB152" s="17">
        <f t="shared" si="70"/>
        <v>-10</v>
      </c>
      <c r="AC152" s="17">
        <f t="shared" si="71"/>
        <v>-568</v>
      </c>
      <c r="AD152" s="17">
        <f t="shared" si="72"/>
        <v>-120</v>
      </c>
    </row>
    <row r="153" spans="1:30" s="37" customFormat="1" ht="12">
      <c r="A153" s="41">
        <v>2004</v>
      </c>
      <c r="B153" s="41">
        <v>2005</v>
      </c>
      <c r="C153" s="17">
        <v>74424</v>
      </c>
      <c r="D153" s="17">
        <v>898</v>
      </c>
      <c r="E153" s="17">
        <v>536</v>
      </c>
      <c r="F153" s="18">
        <v>362</v>
      </c>
      <c r="G153" s="17">
        <v>2692</v>
      </c>
      <c r="H153" s="17">
        <v>2776</v>
      </c>
      <c r="I153" s="17">
        <v>-84</v>
      </c>
      <c r="J153" s="17">
        <v>135</v>
      </c>
      <c r="K153" s="17">
        <v>92</v>
      </c>
      <c r="L153" s="17">
        <v>43</v>
      </c>
      <c r="M153" s="17">
        <v>0</v>
      </c>
      <c r="N153" s="17">
        <v>-4</v>
      </c>
      <c r="O153" s="17">
        <v>0</v>
      </c>
      <c r="P153" s="17">
        <v>-14</v>
      </c>
      <c r="Q153" s="17">
        <v>-3</v>
      </c>
      <c r="R153" s="17">
        <v>-62</v>
      </c>
      <c r="S153" s="17">
        <v>74724</v>
      </c>
      <c r="U153" s="41">
        <f t="shared" si="66"/>
        <v>2004</v>
      </c>
      <c r="V153" s="41">
        <f t="shared" si="66"/>
        <v>2005</v>
      </c>
      <c r="W153" s="17">
        <f t="shared" si="67"/>
        <v>898</v>
      </c>
      <c r="X153" s="17">
        <f t="shared" si="67"/>
        <v>536</v>
      </c>
      <c r="Y153" s="17">
        <f t="shared" si="67"/>
        <v>362</v>
      </c>
      <c r="Z153" s="17">
        <f t="shared" si="68"/>
        <v>-84</v>
      </c>
      <c r="AA153" s="17">
        <f t="shared" si="69"/>
        <v>43</v>
      </c>
      <c r="AB153" s="17">
        <f t="shared" si="70"/>
        <v>-21</v>
      </c>
      <c r="AC153" s="17">
        <f t="shared" si="71"/>
        <v>-62</v>
      </c>
      <c r="AD153" s="17">
        <f t="shared" si="72"/>
        <v>300</v>
      </c>
    </row>
    <row r="154" spans="1:30" s="37" customFormat="1" ht="12">
      <c r="A154" s="41">
        <v>2005</v>
      </c>
      <c r="B154" s="41">
        <v>2006</v>
      </c>
      <c r="C154" s="17">
        <v>74724</v>
      </c>
      <c r="D154" s="17">
        <v>902</v>
      </c>
      <c r="E154" s="17">
        <v>563</v>
      </c>
      <c r="F154" s="18">
        <v>339</v>
      </c>
      <c r="G154" s="17">
        <v>2756</v>
      </c>
      <c r="H154" s="17">
        <v>2881</v>
      </c>
      <c r="I154" s="17">
        <v>-125</v>
      </c>
      <c r="J154" s="17">
        <v>265</v>
      </c>
      <c r="K154" s="17">
        <v>122</v>
      </c>
      <c r="L154" s="17">
        <v>143</v>
      </c>
      <c r="M154" s="17">
        <v>0</v>
      </c>
      <c r="N154" s="17">
        <v>8</v>
      </c>
      <c r="O154" s="17">
        <v>0</v>
      </c>
      <c r="P154" s="17">
        <v>-7</v>
      </c>
      <c r="Q154" s="17">
        <v>-4</v>
      </c>
      <c r="R154" s="17">
        <v>15</v>
      </c>
      <c r="S154" s="17">
        <v>75078</v>
      </c>
      <c r="U154" s="41">
        <f t="shared" si="66"/>
        <v>2005</v>
      </c>
      <c r="V154" s="41">
        <f t="shared" si="66"/>
        <v>2006</v>
      </c>
      <c r="W154" s="17">
        <f t="shared" si="67"/>
        <v>902</v>
      </c>
      <c r="X154" s="17">
        <f t="shared" si="67"/>
        <v>563</v>
      </c>
      <c r="Y154" s="17">
        <f t="shared" si="67"/>
        <v>339</v>
      </c>
      <c r="Z154" s="17">
        <f t="shared" si="68"/>
        <v>-125</v>
      </c>
      <c r="AA154" s="17">
        <f t="shared" si="69"/>
        <v>143</v>
      </c>
      <c r="AB154" s="17">
        <f t="shared" si="70"/>
        <v>-3</v>
      </c>
      <c r="AC154" s="17">
        <f t="shared" si="71"/>
        <v>15</v>
      </c>
      <c r="AD154" s="17">
        <f t="shared" si="72"/>
        <v>354</v>
      </c>
    </row>
    <row r="155" spans="1:30" s="37" customFormat="1" ht="12">
      <c r="A155" s="41">
        <v>2006</v>
      </c>
      <c r="B155" s="41">
        <v>2007</v>
      </c>
      <c r="C155" s="17">
        <v>75078</v>
      </c>
      <c r="D155" s="17">
        <v>954</v>
      </c>
      <c r="E155" s="17">
        <v>541</v>
      </c>
      <c r="F155" s="18">
        <v>413</v>
      </c>
      <c r="G155" s="17">
        <v>2906</v>
      </c>
      <c r="H155" s="17">
        <v>3071</v>
      </c>
      <c r="I155" s="17">
        <v>-165</v>
      </c>
      <c r="J155" s="17">
        <v>247</v>
      </c>
      <c r="K155" s="17">
        <v>139</v>
      </c>
      <c r="L155" s="17">
        <v>108</v>
      </c>
      <c r="M155" s="17">
        <v>0</v>
      </c>
      <c r="N155" s="17">
        <v>-6</v>
      </c>
      <c r="O155" s="17">
        <v>0</v>
      </c>
      <c r="P155" s="17">
        <v>-17</v>
      </c>
      <c r="Q155" s="17">
        <v>-4</v>
      </c>
      <c r="R155" s="17">
        <v>-84</v>
      </c>
      <c r="S155" s="17">
        <v>75407</v>
      </c>
      <c r="U155" s="41">
        <f t="shared" si="66"/>
        <v>2006</v>
      </c>
      <c r="V155" s="41">
        <f t="shared" si="66"/>
        <v>2007</v>
      </c>
      <c r="W155" s="17">
        <f t="shared" si="67"/>
        <v>954</v>
      </c>
      <c r="X155" s="17">
        <f t="shared" si="67"/>
        <v>541</v>
      </c>
      <c r="Y155" s="17">
        <f t="shared" si="67"/>
        <v>413</v>
      </c>
      <c r="Z155" s="17">
        <f t="shared" si="68"/>
        <v>-165</v>
      </c>
      <c r="AA155" s="17">
        <f t="shared" si="69"/>
        <v>108</v>
      </c>
      <c r="AB155" s="17">
        <f t="shared" si="70"/>
        <v>-27</v>
      </c>
      <c r="AC155" s="17">
        <f t="shared" si="71"/>
        <v>-84</v>
      </c>
      <c r="AD155" s="17">
        <f t="shared" si="72"/>
        <v>329</v>
      </c>
    </row>
    <row r="156" spans="1:30" s="37" customFormat="1" ht="12">
      <c r="A156" s="41">
        <v>2007</v>
      </c>
      <c r="B156" s="41">
        <v>2008</v>
      </c>
      <c r="C156" s="17">
        <v>75407</v>
      </c>
      <c r="D156" s="17">
        <v>1029</v>
      </c>
      <c r="E156" s="17">
        <v>546</v>
      </c>
      <c r="F156" s="18">
        <v>483</v>
      </c>
      <c r="G156" s="17">
        <v>2722</v>
      </c>
      <c r="H156" s="17">
        <v>2961</v>
      </c>
      <c r="I156" s="17">
        <v>-239</v>
      </c>
      <c r="J156" s="17">
        <v>264</v>
      </c>
      <c r="K156" s="17">
        <v>96</v>
      </c>
      <c r="L156" s="17">
        <v>168</v>
      </c>
      <c r="M156" s="17">
        <v>0</v>
      </c>
      <c r="N156" s="17">
        <v>-4</v>
      </c>
      <c r="O156" s="17">
        <v>0</v>
      </c>
      <c r="P156" s="17">
        <v>13</v>
      </c>
      <c r="Q156" s="17">
        <v>-4</v>
      </c>
      <c r="R156" s="17">
        <v>-66</v>
      </c>
      <c r="S156" s="17">
        <v>75824</v>
      </c>
      <c r="U156" s="41">
        <f t="shared" si="66"/>
        <v>2007</v>
      </c>
      <c r="V156" s="41">
        <f t="shared" si="66"/>
        <v>2008</v>
      </c>
      <c r="W156" s="17">
        <f t="shared" si="67"/>
        <v>1029</v>
      </c>
      <c r="X156" s="17">
        <f t="shared" si="67"/>
        <v>546</v>
      </c>
      <c r="Y156" s="17">
        <f t="shared" si="67"/>
        <v>483</v>
      </c>
      <c r="Z156" s="17">
        <f t="shared" si="68"/>
        <v>-239</v>
      </c>
      <c r="AA156" s="17">
        <f t="shared" si="69"/>
        <v>168</v>
      </c>
      <c r="AB156" s="17">
        <f t="shared" si="70"/>
        <v>5</v>
      </c>
      <c r="AC156" s="17">
        <f t="shared" si="71"/>
        <v>-66</v>
      </c>
      <c r="AD156" s="17">
        <f t="shared" si="72"/>
        <v>417</v>
      </c>
    </row>
    <row r="157" spans="1:30" s="37" customFormat="1" ht="12">
      <c r="A157" s="41">
        <v>2008</v>
      </c>
      <c r="B157" s="41">
        <v>2009</v>
      </c>
      <c r="C157" s="17">
        <v>75824</v>
      </c>
      <c r="D157" s="17">
        <v>1038</v>
      </c>
      <c r="E157" s="17">
        <v>576</v>
      </c>
      <c r="F157" s="18">
        <v>462</v>
      </c>
      <c r="G157" s="17">
        <v>2652</v>
      </c>
      <c r="H157" s="17">
        <v>2715</v>
      </c>
      <c r="I157" s="17">
        <v>-63</v>
      </c>
      <c r="J157" s="17">
        <v>126</v>
      </c>
      <c r="K157" s="17">
        <v>123</v>
      </c>
      <c r="L157" s="17">
        <v>3</v>
      </c>
      <c r="M157" s="17">
        <v>9</v>
      </c>
      <c r="N157" s="17">
        <v>2</v>
      </c>
      <c r="O157" s="17">
        <v>0</v>
      </c>
      <c r="P157" s="17">
        <v>21</v>
      </c>
      <c r="Q157" s="17">
        <v>-3</v>
      </c>
      <c r="R157" s="17">
        <v>-31</v>
      </c>
      <c r="S157" s="17">
        <v>76255</v>
      </c>
      <c r="U157" s="41">
        <f t="shared" si="66"/>
        <v>2008</v>
      </c>
      <c r="V157" s="41">
        <f t="shared" si="66"/>
        <v>2009</v>
      </c>
      <c r="W157" s="17">
        <f t="shared" si="67"/>
        <v>1038</v>
      </c>
      <c r="X157" s="17">
        <f t="shared" si="67"/>
        <v>576</v>
      </c>
      <c r="Y157" s="17">
        <f t="shared" si="67"/>
        <v>462</v>
      </c>
      <c r="Z157" s="17">
        <f t="shared" si="68"/>
        <v>-63</v>
      </c>
      <c r="AA157" s="17">
        <f t="shared" si="69"/>
        <v>12</v>
      </c>
      <c r="AB157" s="17">
        <f t="shared" si="70"/>
        <v>20</v>
      </c>
      <c r="AC157" s="17">
        <f t="shared" si="71"/>
        <v>-31</v>
      </c>
      <c r="AD157" s="17">
        <f t="shared" si="72"/>
        <v>431</v>
      </c>
    </row>
    <row r="158" spans="1:30" s="37" customFormat="1" ht="12">
      <c r="A158" s="41">
        <v>2009</v>
      </c>
      <c r="B158" s="41">
        <v>2010</v>
      </c>
      <c r="C158" s="17">
        <v>76255</v>
      </c>
      <c r="D158" s="17">
        <v>1031</v>
      </c>
      <c r="E158" s="17">
        <v>536</v>
      </c>
      <c r="F158" s="18">
        <v>495</v>
      </c>
      <c r="G158" s="17">
        <v>2682</v>
      </c>
      <c r="H158" s="17">
        <v>2871</v>
      </c>
      <c r="I158" s="17">
        <v>-189</v>
      </c>
      <c r="J158" s="17">
        <v>98</v>
      </c>
      <c r="K158" s="17">
        <v>95</v>
      </c>
      <c r="L158" s="17">
        <v>3</v>
      </c>
      <c r="M158" s="17">
        <v>10</v>
      </c>
      <c r="N158" s="17">
        <v>-10</v>
      </c>
      <c r="O158" s="17">
        <v>0</v>
      </c>
      <c r="P158" s="17">
        <v>19</v>
      </c>
      <c r="Q158" s="17">
        <v>-1</v>
      </c>
      <c r="R158" s="17">
        <v>-168</v>
      </c>
      <c r="S158" s="17">
        <v>76582</v>
      </c>
      <c r="U158" s="41">
        <f t="shared" si="66"/>
        <v>2009</v>
      </c>
      <c r="V158" s="41">
        <f t="shared" si="66"/>
        <v>2010</v>
      </c>
      <c r="W158" s="17">
        <f t="shared" si="67"/>
        <v>1031</v>
      </c>
      <c r="X158" s="17">
        <f t="shared" si="67"/>
        <v>536</v>
      </c>
      <c r="Y158" s="17">
        <f t="shared" si="67"/>
        <v>495</v>
      </c>
      <c r="Z158" s="17">
        <f t="shared" si="68"/>
        <v>-189</v>
      </c>
      <c r="AA158" s="17">
        <f t="shared" si="69"/>
        <v>13</v>
      </c>
      <c r="AB158" s="17">
        <f t="shared" si="70"/>
        <v>8</v>
      </c>
      <c r="AC158" s="17">
        <f t="shared" si="71"/>
        <v>-168</v>
      </c>
      <c r="AD158" s="17">
        <f t="shared" si="72"/>
        <v>327</v>
      </c>
    </row>
    <row r="159" spans="1:30" s="37" customFormat="1" ht="12">
      <c r="A159" s="41">
        <v>2010</v>
      </c>
      <c r="B159" s="41">
        <v>2011</v>
      </c>
      <c r="C159" s="17">
        <v>76582</v>
      </c>
      <c r="D159" s="37">
        <v>1014</v>
      </c>
      <c r="E159" s="17">
        <v>556</v>
      </c>
      <c r="F159" s="17">
        <v>458</v>
      </c>
      <c r="G159" s="17">
        <v>2584</v>
      </c>
      <c r="H159" s="17">
        <v>2816</v>
      </c>
      <c r="I159" s="17">
        <v>-232</v>
      </c>
      <c r="J159" s="17">
        <v>189</v>
      </c>
      <c r="K159" s="17">
        <v>132</v>
      </c>
      <c r="L159" s="17">
        <v>57</v>
      </c>
      <c r="M159" s="17">
        <v>0</v>
      </c>
      <c r="N159" s="17">
        <v>4</v>
      </c>
      <c r="O159" s="17">
        <v>0</v>
      </c>
      <c r="P159" s="17">
        <v>26</v>
      </c>
      <c r="Q159" s="17">
        <v>0</v>
      </c>
      <c r="R159" s="18">
        <v>-145</v>
      </c>
      <c r="S159" s="17">
        <v>76895</v>
      </c>
      <c r="U159" s="41">
        <f t="shared" si="66"/>
        <v>2010</v>
      </c>
      <c r="V159" s="41">
        <f t="shared" si="66"/>
        <v>2011</v>
      </c>
      <c r="W159" s="17">
        <f t="shared" si="67"/>
        <v>1014</v>
      </c>
      <c r="X159" s="17">
        <f t="shared" si="67"/>
        <v>556</v>
      </c>
      <c r="Y159" s="17">
        <f t="shared" si="67"/>
        <v>458</v>
      </c>
      <c r="Z159" s="17">
        <f t="shared" si="68"/>
        <v>-232</v>
      </c>
      <c r="AA159" s="17">
        <f t="shared" si="69"/>
        <v>57</v>
      </c>
      <c r="AB159" s="17">
        <f t="shared" si="70"/>
        <v>30</v>
      </c>
      <c r="AC159" s="17">
        <f t="shared" si="71"/>
        <v>-145</v>
      </c>
      <c r="AD159" s="17">
        <f t="shared" si="72"/>
        <v>313</v>
      </c>
    </row>
    <row r="160" spans="1:30">
      <c r="A160" s="27"/>
      <c r="B160" s="27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U160" s="41">
        <f>A167</f>
        <v>2011</v>
      </c>
      <c r="V160" s="41">
        <f>B167</f>
        <v>2012</v>
      </c>
      <c r="W160" s="138">
        <f>D167</f>
        <v>984</v>
      </c>
      <c r="X160" s="138">
        <f t="shared" ref="X160:Y160" si="73">E167</f>
        <v>539</v>
      </c>
      <c r="Y160" s="138">
        <f t="shared" si="73"/>
        <v>445</v>
      </c>
      <c r="Z160" s="138">
        <f>I167</f>
        <v>-269</v>
      </c>
      <c r="AA160" s="138">
        <f>L167</f>
        <v>49</v>
      </c>
      <c r="AB160" s="138">
        <f>P167</f>
        <v>-2</v>
      </c>
      <c r="AC160" s="138">
        <f>R167</f>
        <v>-222</v>
      </c>
      <c r="AD160" s="17">
        <f t="shared" si="72"/>
        <v>223</v>
      </c>
    </row>
    <row r="161" spans="1:30">
      <c r="A161" s="27" t="s">
        <v>67</v>
      </c>
      <c r="B161" s="27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U161" s="27"/>
      <c r="V161" s="27"/>
    </row>
    <row r="162" spans="1:30">
      <c r="A162" s="27" t="s">
        <v>19</v>
      </c>
      <c r="B162" s="27"/>
      <c r="C162" s="92"/>
      <c r="D162" s="92"/>
      <c r="E162" s="92"/>
      <c r="F162" s="92"/>
      <c r="G162" s="141">
        <f t="shared" ref="G162:R162" si="74">AVERAGE(G150:G159)</f>
        <v>2734</v>
      </c>
      <c r="H162" s="141">
        <f t="shared" si="74"/>
        <v>2949.7</v>
      </c>
      <c r="I162" s="141">
        <f t="shared" si="74"/>
        <v>-215.7</v>
      </c>
      <c r="J162" s="141">
        <f t="shared" si="74"/>
        <v>159.6</v>
      </c>
      <c r="K162" s="141">
        <f t="shared" si="74"/>
        <v>113.5</v>
      </c>
      <c r="L162" s="141">
        <f t="shared" si="74"/>
        <v>46.1</v>
      </c>
      <c r="M162" s="138">
        <f t="shared" si="74"/>
        <v>-1.1000000000000001</v>
      </c>
      <c r="N162" s="138">
        <f t="shared" si="74"/>
        <v>-1</v>
      </c>
      <c r="O162" s="138">
        <f t="shared" si="74"/>
        <v>0</v>
      </c>
      <c r="P162" s="138">
        <f t="shared" si="74"/>
        <v>1.5</v>
      </c>
      <c r="Q162" s="138">
        <f t="shared" si="74"/>
        <v>-2.2999999999999998</v>
      </c>
      <c r="R162" s="138">
        <f t="shared" si="74"/>
        <v>-172.5</v>
      </c>
      <c r="U162" s="27" t="s">
        <v>17</v>
      </c>
      <c r="V162" s="27"/>
    </row>
    <row r="163" spans="1:30">
      <c r="A163" s="27"/>
      <c r="B163" s="27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U163" s="27" t="s">
        <v>19</v>
      </c>
      <c r="V163" s="27"/>
      <c r="Y163" s="138">
        <f t="shared" ref="Y163:AD164" si="75">AVERAGE(Y150:Y159)</f>
        <v>402.4</v>
      </c>
      <c r="Z163" s="138">
        <f t="shared" si="75"/>
        <v>-215.7</v>
      </c>
      <c r="AA163" s="138">
        <f t="shared" si="75"/>
        <v>45</v>
      </c>
      <c r="AB163" s="138">
        <f t="shared" si="75"/>
        <v>-1.8</v>
      </c>
      <c r="AC163" s="138">
        <f t="shared" si="75"/>
        <v>-172.5</v>
      </c>
      <c r="AD163" s="138">
        <f t="shared" si="75"/>
        <v>229.9</v>
      </c>
    </row>
    <row r="164" spans="1:30" ht="24">
      <c r="A164" s="42"/>
      <c r="B164" s="38"/>
      <c r="C164" s="42" t="s">
        <v>48</v>
      </c>
      <c r="D164" s="39" t="s">
        <v>49</v>
      </c>
      <c r="E164" s="39" t="s">
        <v>50</v>
      </c>
      <c r="F164" s="39" t="s">
        <v>25</v>
      </c>
      <c r="G164" s="39" t="s">
        <v>51</v>
      </c>
      <c r="H164" s="39" t="s">
        <v>52</v>
      </c>
      <c r="I164" s="39" t="s">
        <v>51</v>
      </c>
      <c r="J164" s="39" t="s">
        <v>53</v>
      </c>
      <c r="K164" s="39" t="s">
        <v>53</v>
      </c>
      <c r="L164" s="39" t="s">
        <v>68</v>
      </c>
      <c r="P164" s="40" t="s">
        <v>69</v>
      </c>
      <c r="R164" s="40" t="s">
        <v>70</v>
      </c>
      <c r="S164" s="38" t="s">
        <v>59</v>
      </c>
      <c r="U164" s="27" t="s">
        <v>71</v>
      </c>
      <c r="V164" s="27"/>
      <c r="Y164" s="138">
        <f t="shared" si="75"/>
        <v>418.8</v>
      </c>
      <c r="Z164" s="138">
        <f t="shared" si="75"/>
        <v>-210.2</v>
      </c>
      <c r="AA164" s="138">
        <f t="shared" si="75"/>
        <v>51.9</v>
      </c>
      <c r="AB164" s="138">
        <f t="shared" si="75"/>
        <v>-0.6</v>
      </c>
      <c r="AC164" s="138">
        <f t="shared" si="75"/>
        <v>-158.9</v>
      </c>
      <c r="AD164" s="138">
        <f t="shared" si="75"/>
        <v>259.89999999999998</v>
      </c>
    </row>
    <row r="165" spans="1:30">
      <c r="A165" s="42"/>
      <c r="B165" s="38"/>
      <c r="C165" s="42" t="s">
        <v>60</v>
      </c>
      <c r="D165" s="39"/>
      <c r="E165" s="39"/>
      <c r="F165" s="39" t="s">
        <v>26</v>
      </c>
      <c r="G165" s="39" t="s">
        <v>61</v>
      </c>
      <c r="H165" s="39" t="s">
        <v>62</v>
      </c>
      <c r="I165" s="39" t="s">
        <v>63</v>
      </c>
      <c r="J165" s="39" t="s">
        <v>61</v>
      </c>
      <c r="K165" s="39" t="s">
        <v>62</v>
      </c>
      <c r="L165" s="39" t="s">
        <v>63</v>
      </c>
      <c r="P165" s="40" t="s">
        <v>72</v>
      </c>
      <c r="R165" s="40" t="s">
        <v>73</v>
      </c>
      <c r="S165" s="38" t="s">
        <v>60</v>
      </c>
      <c r="U165" s="27" t="s">
        <v>9</v>
      </c>
      <c r="V165" s="27"/>
      <c r="Y165" s="138">
        <f t="shared" ref="Y165:AD165" si="76">AVERAGE(Y156:Y160)</f>
        <v>468.6</v>
      </c>
      <c r="Z165" s="138">
        <f t="shared" si="76"/>
        <v>-198.4</v>
      </c>
      <c r="AA165" s="138">
        <f t="shared" si="76"/>
        <v>59.8</v>
      </c>
      <c r="AB165" s="138">
        <f t="shared" si="76"/>
        <v>12.2</v>
      </c>
      <c r="AC165" s="138">
        <f t="shared" si="76"/>
        <v>-126.4</v>
      </c>
      <c r="AD165" s="138">
        <f t="shared" si="76"/>
        <v>342.2</v>
      </c>
    </row>
    <row r="166" spans="1:30">
      <c r="A166" s="27"/>
      <c r="B166" s="27"/>
      <c r="C166" s="92"/>
      <c r="D166" s="92"/>
      <c r="E166" s="92"/>
      <c r="F166" s="92"/>
      <c r="G166" s="92"/>
      <c r="H166" s="92"/>
      <c r="I166" s="92"/>
      <c r="J166" s="92"/>
      <c r="K166" s="92"/>
      <c r="L166" s="92"/>
    </row>
    <row r="167" spans="1:30" s="37" customFormat="1">
      <c r="A167" s="131">
        <v>2011</v>
      </c>
      <c r="B167" s="41">
        <v>2012</v>
      </c>
      <c r="C167" s="138">
        <v>76895</v>
      </c>
      <c r="D167" s="138">
        <v>984</v>
      </c>
      <c r="E167" s="138">
        <v>539</v>
      </c>
      <c r="F167" s="138">
        <v>445</v>
      </c>
      <c r="G167" s="138">
        <v>2618</v>
      </c>
      <c r="H167" s="138">
        <v>2887</v>
      </c>
      <c r="I167" s="138">
        <v>-269</v>
      </c>
      <c r="J167" s="138">
        <v>135</v>
      </c>
      <c r="K167" s="138">
        <v>86</v>
      </c>
      <c r="L167" s="138">
        <v>49</v>
      </c>
      <c r="M167" s="17"/>
      <c r="N167" s="17"/>
      <c r="O167" s="17"/>
      <c r="P167" s="138">
        <v>-2</v>
      </c>
      <c r="Q167" s="17"/>
      <c r="R167" s="138">
        <v>-222</v>
      </c>
      <c r="S167" s="138">
        <v>77118</v>
      </c>
    </row>
    <row r="169" spans="1:30">
      <c r="A169" s="27" t="s">
        <v>74</v>
      </c>
    </row>
    <row r="171" spans="1:30" s="32" customFormat="1" ht="24">
      <c r="A171" s="38"/>
      <c r="B171" s="38"/>
      <c r="C171" s="38" t="s">
        <v>48</v>
      </c>
      <c r="D171" s="39" t="s">
        <v>49</v>
      </c>
      <c r="E171" s="39" t="s">
        <v>50</v>
      </c>
      <c r="F171" s="39" t="s">
        <v>25</v>
      </c>
      <c r="G171" s="39" t="s">
        <v>51</v>
      </c>
      <c r="H171" s="39" t="s">
        <v>52</v>
      </c>
      <c r="I171" s="39" t="s">
        <v>51</v>
      </c>
      <c r="J171" s="39" t="s">
        <v>53</v>
      </c>
      <c r="K171" s="39" t="s">
        <v>53</v>
      </c>
      <c r="L171" s="39" t="s">
        <v>53</v>
      </c>
      <c r="M171" s="39" t="s">
        <v>54</v>
      </c>
      <c r="N171" s="39" t="s">
        <v>55</v>
      </c>
      <c r="O171" s="39" t="s">
        <v>56</v>
      </c>
      <c r="P171" s="40" t="s">
        <v>30</v>
      </c>
      <c r="Q171" s="40" t="s">
        <v>57</v>
      </c>
      <c r="R171" s="40" t="s">
        <v>58</v>
      </c>
      <c r="S171" s="38" t="s">
        <v>59</v>
      </c>
      <c r="W171" s="38" t="s">
        <v>49</v>
      </c>
      <c r="X171" s="38" t="s">
        <v>50</v>
      </c>
      <c r="Y171" s="38" t="s">
        <v>25</v>
      </c>
      <c r="Z171" s="38" t="s">
        <v>27</v>
      </c>
      <c r="AA171" s="38" t="s">
        <v>27</v>
      </c>
      <c r="AB171" s="38" t="s">
        <v>30</v>
      </c>
      <c r="AC171" s="38" t="s">
        <v>27</v>
      </c>
      <c r="AD171" s="38" t="s">
        <v>32</v>
      </c>
    </row>
    <row r="172" spans="1:30" s="32" customFormat="1" ht="12">
      <c r="B172" s="38"/>
      <c r="C172" s="38" t="s">
        <v>60</v>
      </c>
      <c r="D172" s="39"/>
      <c r="E172" s="39"/>
      <c r="F172" s="39" t="s">
        <v>26</v>
      </c>
      <c r="G172" s="39" t="s">
        <v>61</v>
      </c>
      <c r="H172" s="39" t="s">
        <v>62</v>
      </c>
      <c r="I172" s="39" t="s">
        <v>63</v>
      </c>
      <c r="J172" s="39" t="s">
        <v>61</v>
      </c>
      <c r="K172" s="39" t="s">
        <v>62</v>
      </c>
      <c r="L172" s="39" t="s">
        <v>63</v>
      </c>
      <c r="M172" s="39" t="s">
        <v>64</v>
      </c>
      <c r="N172" s="38"/>
      <c r="P172" s="38" t="s">
        <v>65</v>
      </c>
      <c r="Q172" s="38" t="s">
        <v>66</v>
      </c>
      <c r="R172" s="40"/>
      <c r="S172" s="38" t="s">
        <v>60</v>
      </c>
      <c r="W172" s="38"/>
      <c r="X172" s="38"/>
      <c r="Y172" s="38" t="s">
        <v>26</v>
      </c>
      <c r="Z172" s="38" t="s">
        <v>28</v>
      </c>
      <c r="AA172" s="38" t="s">
        <v>29</v>
      </c>
      <c r="AB172" s="38"/>
      <c r="AC172" s="38" t="s">
        <v>31</v>
      </c>
      <c r="AD172" s="38" t="s">
        <v>26</v>
      </c>
    </row>
    <row r="173" spans="1:30" s="32" customFormat="1" ht="12">
      <c r="B173" s="38"/>
      <c r="C173" s="38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R173" s="39"/>
      <c r="S173" s="38"/>
    </row>
    <row r="174" spans="1:30" s="37" customFormat="1" ht="12">
      <c r="A174" s="41">
        <v>2001</v>
      </c>
      <c r="B174" s="41">
        <v>2002</v>
      </c>
      <c r="C174" s="17">
        <v>103938</v>
      </c>
      <c r="D174" s="17">
        <v>1231</v>
      </c>
      <c r="E174" s="17">
        <v>1126</v>
      </c>
      <c r="F174" s="18">
        <v>105</v>
      </c>
      <c r="G174" s="17">
        <v>4656</v>
      </c>
      <c r="H174" s="17">
        <v>4174</v>
      </c>
      <c r="I174" s="17">
        <v>482</v>
      </c>
      <c r="J174" s="17">
        <v>145</v>
      </c>
      <c r="K174" s="17">
        <v>325</v>
      </c>
      <c r="L174" s="17">
        <v>-180</v>
      </c>
      <c r="M174" s="17">
        <v>-30</v>
      </c>
      <c r="N174" s="17">
        <v>-5</v>
      </c>
      <c r="O174" s="17">
        <v>7</v>
      </c>
      <c r="P174" s="17">
        <v>170</v>
      </c>
      <c r="Q174" s="17">
        <v>0</v>
      </c>
      <c r="R174" s="17">
        <v>444</v>
      </c>
      <c r="S174" s="17">
        <v>104487</v>
      </c>
      <c r="U174" s="41">
        <f t="shared" ref="U174:V183" si="77">A174</f>
        <v>2001</v>
      </c>
      <c r="V174" s="41">
        <f t="shared" si="77"/>
        <v>2002</v>
      </c>
      <c r="W174" s="17">
        <f t="shared" ref="W174:Y183" si="78">D174</f>
        <v>1231</v>
      </c>
      <c r="X174" s="17">
        <f t="shared" si="78"/>
        <v>1126</v>
      </c>
      <c r="Y174" s="17">
        <f t="shared" si="78"/>
        <v>105</v>
      </c>
      <c r="Z174" s="17">
        <f t="shared" ref="Z174:Z183" si="79">I174</f>
        <v>482</v>
      </c>
      <c r="AA174" s="17">
        <f t="shared" ref="AA174:AA183" si="80">L174+M174</f>
        <v>-210</v>
      </c>
      <c r="AB174" s="17">
        <f t="shared" ref="AB174:AB183" si="81">N174+O174+P174+Q174</f>
        <v>172</v>
      </c>
      <c r="AC174" s="17">
        <f t="shared" ref="AC174:AC183" si="82">R174</f>
        <v>444</v>
      </c>
      <c r="AD174" s="17">
        <f t="shared" ref="AD174:AD184" si="83">Y174+AC174</f>
        <v>549</v>
      </c>
    </row>
    <row r="175" spans="1:30" s="37" customFormat="1" ht="12">
      <c r="A175" s="41">
        <v>2002</v>
      </c>
      <c r="B175" s="41">
        <v>2003</v>
      </c>
      <c r="C175" s="17">
        <v>104487</v>
      </c>
      <c r="D175" s="17">
        <v>1225</v>
      </c>
      <c r="E175" s="17">
        <v>1050</v>
      </c>
      <c r="F175" s="18">
        <v>175</v>
      </c>
      <c r="G175" s="17">
        <v>4464</v>
      </c>
      <c r="H175" s="17">
        <v>4045</v>
      </c>
      <c r="I175" s="17">
        <v>419</v>
      </c>
      <c r="J175" s="17">
        <v>176</v>
      </c>
      <c r="K175" s="17">
        <v>225</v>
      </c>
      <c r="L175" s="17">
        <v>-49</v>
      </c>
      <c r="M175" s="17">
        <v>34</v>
      </c>
      <c r="N175" s="17">
        <v>820</v>
      </c>
      <c r="O175" s="17">
        <v>1</v>
      </c>
      <c r="P175" s="17">
        <v>178</v>
      </c>
      <c r="Q175" s="17">
        <v>0</v>
      </c>
      <c r="R175" s="17">
        <v>1403</v>
      </c>
      <c r="S175" s="17">
        <v>106065</v>
      </c>
      <c r="U175" s="41">
        <f t="shared" si="77"/>
        <v>2002</v>
      </c>
      <c r="V175" s="41">
        <f t="shared" si="77"/>
        <v>2003</v>
      </c>
      <c r="W175" s="17">
        <f t="shared" si="78"/>
        <v>1225</v>
      </c>
      <c r="X175" s="17">
        <f t="shared" si="78"/>
        <v>1050</v>
      </c>
      <c r="Y175" s="17">
        <f t="shared" si="78"/>
        <v>175</v>
      </c>
      <c r="Z175" s="17">
        <f t="shared" si="79"/>
        <v>419</v>
      </c>
      <c r="AA175" s="17">
        <f t="shared" si="80"/>
        <v>-15</v>
      </c>
      <c r="AB175" s="17">
        <f t="shared" si="81"/>
        <v>999</v>
      </c>
      <c r="AC175" s="17">
        <f t="shared" si="82"/>
        <v>1403</v>
      </c>
      <c r="AD175" s="17">
        <f t="shared" si="83"/>
        <v>1578</v>
      </c>
    </row>
    <row r="176" spans="1:30" s="37" customFormat="1" ht="12">
      <c r="A176" s="41">
        <v>2003</v>
      </c>
      <c r="B176" s="41">
        <v>2004</v>
      </c>
      <c r="C176" s="17">
        <v>106065</v>
      </c>
      <c r="D176" s="17">
        <v>1245</v>
      </c>
      <c r="E176" s="17">
        <v>1096</v>
      </c>
      <c r="F176" s="18">
        <v>149</v>
      </c>
      <c r="G176" s="17">
        <v>4518</v>
      </c>
      <c r="H176" s="17">
        <v>4070</v>
      </c>
      <c r="I176" s="17">
        <v>448</v>
      </c>
      <c r="J176" s="17">
        <v>196</v>
      </c>
      <c r="K176" s="17">
        <v>221</v>
      </c>
      <c r="L176" s="17">
        <v>-25</v>
      </c>
      <c r="M176" s="17">
        <v>12</v>
      </c>
      <c r="N176" s="17">
        <v>-24</v>
      </c>
      <c r="O176" s="17">
        <v>0</v>
      </c>
      <c r="P176" s="17">
        <v>178</v>
      </c>
      <c r="Q176" s="17">
        <v>-3</v>
      </c>
      <c r="R176" s="17">
        <v>586</v>
      </c>
      <c r="S176" s="17">
        <v>106800</v>
      </c>
      <c r="U176" s="41">
        <f t="shared" si="77"/>
        <v>2003</v>
      </c>
      <c r="V176" s="41">
        <f t="shared" si="77"/>
        <v>2004</v>
      </c>
      <c r="W176" s="17">
        <f t="shared" si="78"/>
        <v>1245</v>
      </c>
      <c r="X176" s="17">
        <f t="shared" si="78"/>
        <v>1096</v>
      </c>
      <c r="Y176" s="17">
        <f t="shared" si="78"/>
        <v>149</v>
      </c>
      <c r="Z176" s="17">
        <f t="shared" si="79"/>
        <v>448</v>
      </c>
      <c r="AA176" s="17">
        <f t="shared" si="80"/>
        <v>-13</v>
      </c>
      <c r="AB176" s="17">
        <f t="shared" si="81"/>
        <v>151</v>
      </c>
      <c r="AC176" s="17">
        <f t="shared" si="82"/>
        <v>586</v>
      </c>
      <c r="AD176" s="17">
        <f t="shared" si="83"/>
        <v>735</v>
      </c>
    </row>
    <row r="177" spans="1:30" s="37" customFormat="1" ht="12">
      <c r="A177" s="41">
        <v>2004</v>
      </c>
      <c r="B177" s="41">
        <v>2005</v>
      </c>
      <c r="C177" s="17">
        <v>106800</v>
      </c>
      <c r="D177" s="17">
        <v>1265</v>
      </c>
      <c r="E177" s="17">
        <v>1077</v>
      </c>
      <c r="F177" s="18">
        <v>188</v>
      </c>
      <c r="G177" s="17">
        <v>4200</v>
      </c>
      <c r="H177" s="17">
        <v>3851</v>
      </c>
      <c r="I177" s="17">
        <v>349</v>
      </c>
      <c r="J177" s="17">
        <v>275</v>
      </c>
      <c r="K177" s="17">
        <v>149</v>
      </c>
      <c r="L177" s="17">
        <v>126</v>
      </c>
      <c r="M177" s="17">
        <v>5</v>
      </c>
      <c r="N177" s="17">
        <v>-38</v>
      </c>
      <c r="O177" s="17">
        <v>0</v>
      </c>
      <c r="P177" s="17">
        <v>182</v>
      </c>
      <c r="Q177" s="17">
        <v>-3</v>
      </c>
      <c r="R177" s="17">
        <v>621</v>
      </c>
      <c r="S177" s="17">
        <v>107609</v>
      </c>
      <c r="U177" s="41">
        <f t="shared" si="77"/>
        <v>2004</v>
      </c>
      <c r="V177" s="41">
        <f t="shared" si="77"/>
        <v>2005</v>
      </c>
      <c r="W177" s="17">
        <f t="shared" si="78"/>
        <v>1265</v>
      </c>
      <c r="X177" s="17">
        <f t="shared" si="78"/>
        <v>1077</v>
      </c>
      <c r="Y177" s="17">
        <f t="shared" si="78"/>
        <v>188</v>
      </c>
      <c r="Z177" s="17">
        <f t="shared" si="79"/>
        <v>349</v>
      </c>
      <c r="AA177" s="17">
        <f t="shared" si="80"/>
        <v>131</v>
      </c>
      <c r="AB177" s="17">
        <f t="shared" si="81"/>
        <v>141</v>
      </c>
      <c r="AC177" s="17">
        <f t="shared" si="82"/>
        <v>621</v>
      </c>
      <c r="AD177" s="17">
        <f t="shared" si="83"/>
        <v>809</v>
      </c>
    </row>
    <row r="178" spans="1:30" s="37" customFormat="1" ht="12">
      <c r="A178" s="41">
        <v>2005</v>
      </c>
      <c r="B178" s="41">
        <v>2006</v>
      </c>
      <c r="C178" s="17">
        <v>107609</v>
      </c>
      <c r="D178" s="17">
        <v>1301</v>
      </c>
      <c r="E178" s="17">
        <v>1010</v>
      </c>
      <c r="F178" s="18">
        <v>291</v>
      </c>
      <c r="G178" s="17">
        <v>4118</v>
      </c>
      <c r="H178" s="17">
        <v>4230</v>
      </c>
      <c r="I178" s="17">
        <v>-112</v>
      </c>
      <c r="J178" s="17">
        <v>722</v>
      </c>
      <c r="K178" s="17">
        <v>258</v>
      </c>
      <c r="L178" s="17">
        <v>464</v>
      </c>
      <c r="M178" s="17">
        <v>2</v>
      </c>
      <c r="N178" s="17">
        <v>28</v>
      </c>
      <c r="O178" s="17">
        <v>-1</v>
      </c>
      <c r="P178" s="17">
        <v>189</v>
      </c>
      <c r="Q178" s="17">
        <v>-4</v>
      </c>
      <c r="R178" s="17">
        <v>566</v>
      </c>
      <c r="S178" s="17">
        <v>108466</v>
      </c>
      <c r="U178" s="41">
        <f t="shared" si="77"/>
        <v>2005</v>
      </c>
      <c r="V178" s="41">
        <f t="shared" si="77"/>
        <v>2006</v>
      </c>
      <c r="W178" s="17">
        <f t="shared" si="78"/>
        <v>1301</v>
      </c>
      <c r="X178" s="17">
        <f t="shared" si="78"/>
        <v>1010</v>
      </c>
      <c r="Y178" s="17">
        <f t="shared" si="78"/>
        <v>291</v>
      </c>
      <c r="Z178" s="17">
        <f t="shared" si="79"/>
        <v>-112</v>
      </c>
      <c r="AA178" s="17">
        <f t="shared" si="80"/>
        <v>466</v>
      </c>
      <c r="AB178" s="17">
        <f t="shared" si="81"/>
        <v>212</v>
      </c>
      <c r="AC178" s="17">
        <f t="shared" si="82"/>
        <v>566</v>
      </c>
      <c r="AD178" s="17">
        <f t="shared" si="83"/>
        <v>857</v>
      </c>
    </row>
    <row r="179" spans="1:30" s="37" customFormat="1" ht="12">
      <c r="A179" s="41">
        <v>2006</v>
      </c>
      <c r="B179" s="41">
        <v>2007</v>
      </c>
      <c r="C179" s="17">
        <v>108466</v>
      </c>
      <c r="D179" s="17">
        <v>1301</v>
      </c>
      <c r="E179" s="17">
        <v>1065</v>
      </c>
      <c r="F179" s="18">
        <v>236</v>
      </c>
      <c r="G179" s="17">
        <v>4711</v>
      </c>
      <c r="H179" s="17">
        <v>4191</v>
      </c>
      <c r="I179" s="17">
        <v>520</v>
      </c>
      <c r="J179" s="17">
        <v>700</v>
      </c>
      <c r="K179" s="17">
        <v>349</v>
      </c>
      <c r="L179" s="17">
        <v>351</v>
      </c>
      <c r="M179" s="17">
        <v>3</v>
      </c>
      <c r="N179" s="17">
        <v>15</v>
      </c>
      <c r="O179" s="17">
        <v>0</v>
      </c>
      <c r="P179" s="17">
        <v>189</v>
      </c>
      <c r="Q179" s="17">
        <v>-4</v>
      </c>
      <c r="R179" s="17">
        <v>1074</v>
      </c>
      <c r="S179" s="17">
        <v>109776</v>
      </c>
      <c r="U179" s="41">
        <f t="shared" si="77"/>
        <v>2006</v>
      </c>
      <c r="V179" s="41">
        <f t="shared" si="77"/>
        <v>2007</v>
      </c>
      <c r="W179" s="17">
        <f t="shared" si="78"/>
        <v>1301</v>
      </c>
      <c r="X179" s="17">
        <f t="shared" si="78"/>
        <v>1065</v>
      </c>
      <c r="Y179" s="17">
        <f t="shared" si="78"/>
        <v>236</v>
      </c>
      <c r="Z179" s="17">
        <f t="shared" si="79"/>
        <v>520</v>
      </c>
      <c r="AA179" s="17">
        <f t="shared" si="80"/>
        <v>354</v>
      </c>
      <c r="AB179" s="17">
        <f t="shared" si="81"/>
        <v>200</v>
      </c>
      <c r="AC179" s="17">
        <f t="shared" si="82"/>
        <v>1074</v>
      </c>
      <c r="AD179" s="17">
        <f t="shared" si="83"/>
        <v>1310</v>
      </c>
    </row>
    <row r="180" spans="1:30" s="37" customFormat="1" ht="12">
      <c r="A180" s="41">
        <v>2007</v>
      </c>
      <c r="B180" s="41">
        <v>2008</v>
      </c>
      <c r="C180" s="17">
        <v>109776</v>
      </c>
      <c r="D180" s="17">
        <v>1434</v>
      </c>
      <c r="E180" s="17">
        <v>1002</v>
      </c>
      <c r="F180" s="18">
        <v>432</v>
      </c>
      <c r="G180" s="17">
        <v>4379</v>
      </c>
      <c r="H180" s="17">
        <v>4139</v>
      </c>
      <c r="I180" s="17">
        <v>240</v>
      </c>
      <c r="J180" s="17">
        <v>839</v>
      </c>
      <c r="K180" s="17">
        <v>278</v>
      </c>
      <c r="L180" s="17">
        <v>561</v>
      </c>
      <c r="M180" s="17">
        <v>15</v>
      </c>
      <c r="N180" s="17">
        <v>-21</v>
      </c>
      <c r="O180" s="17">
        <v>0</v>
      </c>
      <c r="P180" s="17">
        <v>193</v>
      </c>
      <c r="Q180" s="17">
        <v>-5</v>
      </c>
      <c r="R180" s="17">
        <v>983</v>
      </c>
      <c r="S180" s="17">
        <v>111191</v>
      </c>
      <c r="U180" s="41">
        <f t="shared" si="77"/>
        <v>2007</v>
      </c>
      <c r="V180" s="41">
        <f t="shared" si="77"/>
        <v>2008</v>
      </c>
      <c r="W180" s="17">
        <f t="shared" si="78"/>
        <v>1434</v>
      </c>
      <c r="X180" s="17">
        <f t="shared" si="78"/>
        <v>1002</v>
      </c>
      <c r="Y180" s="17">
        <f t="shared" si="78"/>
        <v>432</v>
      </c>
      <c r="Z180" s="17">
        <f t="shared" si="79"/>
        <v>240</v>
      </c>
      <c r="AA180" s="17">
        <f t="shared" si="80"/>
        <v>576</v>
      </c>
      <c r="AB180" s="17">
        <f t="shared" si="81"/>
        <v>167</v>
      </c>
      <c r="AC180" s="17">
        <f t="shared" si="82"/>
        <v>983</v>
      </c>
      <c r="AD180" s="17">
        <f t="shared" si="83"/>
        <v>1415</v>
      </c>
    </row>
    <row r="181" spans="1:30" s="37" customFormat="1" ht="12">
      <c r="A181" s="41">
        <v>2008</v>
      </c>
      <c r="B181" s="41">
        <v>2009</v>
      </c>
      <c r="C181" s="17">
        <v>111191</v>
      </c>
      <c r="D181" s="17">
        <v>1511</v>
      </c>
      <c r="E181" s="17">
        <v>1030</v>
      </c>
      <c r="F181" s="18">
        <v>481</v>
      </c>
      <c r="G181" s="17">
        <v>4168</v>
      </c>
      <c r="H181" s="17">
        <v>4104</v>
      </c>
      <c r="I181" s="17">
        <v>64</v>
      </c>
      <c r="J181" s="17">
        <v>373</v>
      </c>
      <c r="K181" s="17">
        <v>255</v>
      </c>
      <c r="L181" s="17">
        <v>118</v>
      </c>
      <c r="M181" s="17">
        <v>7</v>
      </c>
      <c r="N181" s="17">
        <v>-14</v>
      </c>
      <c r="O181" s="17">
        <v>0</v>
      </c>
      <c r="P181" s="17">
        <v>191</v>
      </c>
      <c r="Q181" s="17">
        <v>-5</v>
      </c>
      <c r="R181" s="17">
        <v>361</v>
      </c>
      <c r="S181" s="17">
        <v>112033</v>
      </c>
      <c r="U181" s="41">
        <f t="shared" si="77"/>
        <v>2008</v>
      </c>
      <c r="V181" s="41">
        <f t="shared" si="77"/>
        <v>2009</v>
      </c>
      <c r="W181" s="17">
        <f t="shared" si="78"/>
        <v>1511</v>
      </c>
      <c r="X181" s="17">
        <f t="shared" si="78"/>
        <v>1030</v>
      </c>
      <c r="Y181" s="17">
        <f t="shared" si="78"/>
        <v>481</v>
      </c>
      <c r="Z181" s="17">
        <f t="shared" si="79"/>
        <v>64</v>
      </c>
      <c r="AA181" s="17">
        <f t="shared" si="80"/>
        <v>125</v>
      </c>
      <c r="AB181" s="17">
        <f t="shared" si="81"/>
        <v>172</v>
      </c>
      <c r="AC181" s="17">
        <f t="shared" si="82"/>
        <v>361</v>
      </c>
      <c r="AD181" s="17">
        <f t="shared" si="83"/>
        <v>842</v>
      </c>
    </row>
    <row r="182" spans="1:30" s="37" customFormat="1" ht="12">
      <c r="A182" s="41">
        <v>2009</v>
      </c>
      <c r="B182" s="41">
        <v>2010</v>
      </c>
      <c r="C182" s="17">
        <v>112033</v>
      </c>
      <c r="D182" s="17">
        <v>1433</v>
      </c>
      <c r="E182" s="17">
        <v>1006</v>
      </c>
      <c r="F182" s="18">
        <v>427</v>
      </c>
      <c r="G182" s="17">
        <v>4247</v>
      </c>
      <c r="H182" s="17">
        <v>4097</v>
      </c>
      <c r="I182" s="17">
        <v>150</v>
      </c>
      <c r="J182" s="17">
        <v>349</v>
      </c>
      <c r="K182" s="17">
        <v>158</v>
      </c>
      <c r="L182" s="17">
        <v>191</v>
      </c>
      <c r="M182" s="17">
        <v>4</v>
      </c>
      <c r="N182" s="17">
        <v>-20</v>
      </c>
      <c r="O182" s="17">
        <v>-1</v>
      </c>
      <c r="P182" s="17">
        <v>196</v>
      </c>
      <c r="Q182" s="17">
        <v>-1</v>
      </c>
      <c r="R182" s="17">
        <v>519</v>
      </c>
      <c r="S182" s="17">
        <v>112979</v>
      </c>
      <c r="U182" s="41">
        <f t="shared" si="77"/>
        <v>2009</v>
      </c>
      <c r="V182" s="41">
        <f t="shared" si="77"/>
        <v>2010</v>
      </c>
      <c r="W182" s="17">
        <f t="shared" si="78"/>
        <v>1433</v>
      </c>
      <c r="X182" s="17">
        <f t="shared" si="78"/>
        <v>1006</v>
      </c>
      <c r="Y182" s="17">
        <f t="shared" si="78"/>
        <v>427</v>
      </c>
      <c r="Z182" s="17">
        <f t="shared" si="79"/>
        <v>150</v>
      </c>
      <c r="AA182" s="17">
        <f t="shared" si="80"/>
        <v>195</v>
      </c>
      <c r="AB182" s="17">
        <f t="shared" si="81"/>
        <v>174</v>
      </c>
      <c r="AC182" s="17">
        <f t="shared" si="82"/>
        <v>519</v>
      </c>
      <c r="AD182" s="17">
        <f t="shared" si="83"/>
        <v>946</v>
      </c>
    </row>
    <row r="183" spans="1:30" s="37" customFormat="1" ht="12">
      <c r="A183" s="41">
        <v>2010</v>
      </c>
      <c r="B183" s="41">
        <v>2011</v>
      </c>
      <c r="C183" s="17">
        <v>112979</v>
      </c>
      <c r="D183" s="37">
        <v>1441</v>
      </c>
      <c r="E183" s="17">
        <v>1024</v>
      </c>
      <c r="F183" s="17">
        <v>417</v>
      </c>
      <c r="G183" s="17">
        <v>4407</v>
      </c>
      <c r="H183" s="17">
        <v>4389</v>
      </c>
      <c r="I183" s="17">
        <v>18</v>
      </c>
      <c r="J183" s="17">
        <v>604</v>
      </c>
      <c r="K183" s="17">
        <v>258</v>
      </c>
      <c r="L183" s="17">
        <v>346</v>
      </c>
      <c r="M183" s="17">
        <v>6</v>
      </c>
      <c r="N183" s="17">
        <v>-59</v>
      </c>
      <c r="O183" s="17">
        <v>-1</v>
      </c>
      <c r="P183" s="17">
        <v>152</v>
      </c>
      <c r="Q183" s="17">
        <v>0</v>
      </c>
      <c r="R183" s="18">
        <v>462</v>
      </c>
      <c r="S183" s="17">
        <v>113858</v>
      </c>
      <c r="U183" s="41">
        <f t="shared" si="77"/>
        <v>2010</v>
      </c>
      <c r="V183" s="41">
        <f t="shared" si="77"/>
        <v>2011</v>
      </c>
      <c r="W183" s="17">
        <f t="shared" si="78"/>
        <v>1441</v>
      </c>
      <c r="X183" s="17">
        <f t="shared" si="78"/>
        <v>1024</v>
      </c>
      <c r="Y183" s="17">
        <f t="shared" si="78"/>
        <v>417</v>
      </c>
      <c r="Z183" s="17">
        <f t="shared" si="79"/>
        <v>18</v>
      </c>
      <c r="AA183" s="17">
        <f t="shared" si="80"/>
        <v>352</v>
      </c>
      <c r="AB183" s="17">
        <f t="shared" si="81"/>
        <v>92</v>
      </c>
      <c r="AC183" s="17">
        <f t="shared" si="82"/>
        <v>462</v>
      </c>
      <c r="AD183" s="17">
        <f t="shared" si="83"/>
        <v>879</v>
      </c>
    </row>
    <row r="184" spans="1:30">
      <c r="A184" s="27"/>
      <c r="B184" s="27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U184" s="41">
        <f>A191</f>
        <v>2011</v>
      </c>
      <c r="V184" s="41">
        <f>B191</f>
        <v>2012</v>
      </c>
      <c r="W184" s="138">
        <f>D191</f>
        <v>1493</v>
      </c>
      <c r="X184" s="138">
        <f t="shared" ref="X184:Y184" si="84">E191</f>
        <v>964</v>
      </c>
      <c r="Y184" s="138">
        <f t="shared" si="84"/>
        <v>529</v>
      </c>
      <c r="Z184" s="138">
        <f>I191</f>
        <v>-215</v>
      </c>
      <c r="AA184" s="138">
        <f>L191</f>
        <v>228</v>
      </c>
      <c r="AB184" s="138">
        <f>P191</f>
        <v>-12</v>
      </c>
      <c r="AC184" s="138">
        <f>R191</f>
        <v>1</v>
      </c>
      <c r="AD184" s="17">
        <f t="shared" si="83"/>
        <v>530</v>
      </c>
    </row>
    <row r="185" spans="1:30">
      <c r="A185" s="27" t="s">
        <v>67</v>
      </c>
      <c r="B185" s="27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U185" s="27"/>
      <c r="V185" s="27"/>
    </row>
    <row r="186" spans="1:30">
      <c r="A186" s="27" t="s">
        <v>19</v>
      </c>
      <c r="B186" s="27"/>
      <c r="C186" s="92"/>
      <c r="D186" s="92"/>
      <c r="E186" s="92"/>
      <c r="F186" s="92"/>
      <c r="G186" s="141">
        <f t="shared" ref="G186:R186" si="85">AVERAGE(G174:G183)</f>
        <v>4386.8</v>
      </c>
      <c r="H186" s="141">
        <f t="shared" si="85"/>
        <v>4129</v>
      </c>
      <c r="I186" s="141">
        <f t="shared" si="85"/>
        <v>257.8</v>
      </c>
      <c r="J186" s="141">
        <f t="shared" si="85"/>
        <v>437.9</v>
      </c>
      <c r="K186" s="141">
        <f t="shared" si="85"/>
        <v>247.6</v>
      </c>
      <c r="L186" s="141">
        <f t="shared" si="85"/>
        <v>190.3</v>
      </c>
      <c r="M186" s="138">
        <f t="shared" si="85"/>
        <v>5.8</v>
      </c>
      <c r="N186" s="138">
        <f t="shared" si="85"/>
        <v>68.2</v>
      </c>
      <c r="O186" s="138">
        <f t="shared" si="85"/>
        <v>0.5</v>
      </c>
      <c r="P186" s="138">
        <f t="shared" si="85"/>
        <v>181.8</v>
      </c>
      <c r="Q186" s="138">
        <f t="shared" si="85"/>
        <v>-2.5</v>
      </c>
      <c r="R186" s="138">
        <f t="shared" si="85"/>
        <v>701.9</v>
      </c>
      <c r="U186" s="27" t="s">
        <v>17</v>
      </c>
      <c r="V186" s="27"/>
    </row>
    <row r="187" spans="1:30">
      <c r="A187" s="27"/>
      <c r="B187" s="27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U187" s="27" t="s">
        <v>19</v>
      </c>
      <c r="V187" s="27"/>
      <c r="Y187" s="138">
        <f t="shared" ref="Y187:AD188" si="86">AVERAGE(Y174:Y183)</f>
        <v>290.10000000000002</v>
      </c>
      <c r="Z187" s="138">
        <f t="shared" si="86"/>
        <v>257.8</v>
      </c>
      <c r="AA187" s="138">
        <f t="shared" si="86"/>
        <v>196.1</v>
      </c>
      <c r="AB187" s="138">
        <f t="shared" si="86"/>
        <v>248</v>
      </c>
      <c r="AC187" s="138">
        <f t="shared" si="86"/>
        <v>701.9</v>
      </c>
      <c r="AD187" s="138">
        <f t="shared" si="86"/>
        <v>992</v>
      </c>
    </row>
    <row r="188" spans="1:30" ht="24">
      <c r="A188" s="42"/>
      <c r="B188" s="38"/>
      <c r="C188" s="42" t="s">
        <v>48</v>
      </c>
      <c r="D188" s="39" t="s">
        <v>49</v>
      </c>
      <c r="E188" s="39" t="s">
        <v>50</v>
      </c>
      <c r="F188" s="39" t="s">
        <v>25</v>
      </c>
      <c r="G188" s="39" t="s">
        <v>51</v>
      </c>
      <c r="H188" s="39" t="s">
        <v>52</v>
      </c>
      <c r="I188" s="39" t="s">
        <v>51</v>
      </c>
      <c r="J188" s="39" t="s">
        <v>53</v>
      </c>
      <c r="K188" s="39" t="s">
        <v>53</v>
      </c>
      <c r="L188" s="39" t="s">
        <v>68</v>
      </c>
      <c r="P188" s="40" t="s">
        <v>69</v>
      </c>
      <c r="R188" s="40" t="s">
        <v>70</v>
      </c>
      <c r="S188" s="38" t="s">
        <v>59</v>
      </c>
      <c r="U188" s="27" t="s">
        <v>71</v>
      </c>
      <c r="V188" s="27"/>
      <c r="Y188" s="138">
        <f t="shared" si="86"/>
        <v>332.5</v>
      </c>
      <c r="Z188" s="138">
        <f t="shared" si="86"/>
        <v>188.1</v>
      </c>
      <c r="AA188" s="138">
        <f t="shared" si="86"/>
        <v>239.9</v>
      </c>
      <c r="AB188" s="138">
        <f t="shared" si="86"/>
        <v>229.6</v>
      </c>
      <c r="AC188" s="138">
        <f t="shared" si="86"/>
        <v>657.6</v>
      </c>
      <c r="AD188" s="138">
        <f t="shared" si="86"/>
        <v>990.1</v>
      </c>
    </row>
    <row r="189" spans="1:30">
      <c r="A189" s="42"/>
      <c r="B189" s="38"/>
      <c r="C189" s="42" t="s">
        <v>60</v>
      </c>
      <c r="D189" s="39"/>
      <c r="E189" s="39"/>
      <c r="F189" s="39" t="s">
        <v>26</v>
      </c>
      <c r="G189" s="39" t="s">
        <v>61</v>
      </c>
      <c r="H189" s="39" t="s">
        <v>62</v>
      </c>
      <c r="I189" s="39" t="s">
        <v>63</v>
      </c>
      <c r="J189" s="39" t="s">
        <v>61</v>
      </c>
      <c r="K189" s="39" t="s">
        <v>62</v>
      </c>
      <c r="L189" s="39" t="s">
        <v>63</v>
      </c>
      <c r="P189" s="40" t="s">
        <v>72</v>
      </c>
      <c r="R189" s="40" t="s">
        <v>73</v>
      </c>
      <c r="S189" s="38" t="s">
        <v>60</v>
      </c>
      <c r="U189" s="27" t="s">
        <v>9</v>
      </c>
      <c r="V189" s="27"/>
      <c r="Y189" s="138">
        <f t="shared" ref="Y189:AD189" si="87">AVERAGE(Y180:Y184)</f>
        <v>457.2</v>
      </c>
      <c r="Z189" s="138">
        <f t="shared" si="87"/>
        <v>51.4</v>
      </c>
      <c r="AA189" s="138">
        <f t="shared" si="87"/>
        <v>295.2</v>
      </c>
      <c r="AB189" s="138">
        <f t="shared" si="87"/>
        <v>118.6</v>
      </c>
      <c r="AC189" s="138">
        <f t="shared" si="87"/>
        <v>465.2</v>
      </c>
      <c r="AD189" s="138">
        <f t="shared" si="87"/>
        <v>922.4</v>
      </c>
    </row>
    <row r="190" spans="1:30">
      <c r="A190" s="27"/>
      <c r="B190" s="27"/>
      <c r="C190" s="92"/>
      <c r="D190" s="92"/>
      <c r="E190" s="92"/>
      <c r="F190" s="92"/>
      <c r="G190" s="92"/>
      <c r="H190" s="92"/>
      <c r="I190" s="92"/>
      <c r="J190" s="92"/>
      <c r="K190" s="92"/>
      <c r="L190" s="92"/>
    </row>
    <row r="191" spans="1:30" s="37" customFormat="1">
      <c r="A191" s="131">
        <v>2011</v>
      </c>
      <c r="B191" s="41">
        <v>2012</v>
      </c>
      <c r="C191" s="138">
        <v>113858</v>
      </c>
      <c r="D191" s="138">
        <v>1493</v>
      </c>
      <c r="E191" s="138">
        <v>964</v>
      </c>
      <c r="F191" s="138">
        <v>529</v>
      </c>
      <c r="G191" s="138">
        <v>4227</v>
      </c>
      <c r="H191" s="138">
        <v>4442</v>
      </c>
      <c r="I191" s="138">
        <v>-215</v>
      </c>
      <c r="J191" s="138">
        <v>546</v>
      </c>
      <c r="K191" s="138">
        <v>318</v>
      </c>
      <c r="L191" s="138">
        <v>228</v>
      </c>
      <c r="M191" s="17"/>
      <c r="N191" s="17"/>
      <c r="O191" s="17"/>
      <c r="P191" s="138">
        <v>-12</v>
      </c>
      <c r="Q191" s="17"/>
      <c r="R191" s="138">
        <v>1</v>
      </c>
      <c r="S191" s="138">
        <v>114388</v>
      </c>
    </row>
    <row r="193" spans="1:30">
      <c r="A193" s="27" t="s">
        <v>40</v>
      </c>
    </row>
    <row r="195" spans="1:30" s="32" customFormat="1" ht="24">
      <c r="A195" s="38"/>
      <c r="B195" s="38"/>
      <c r="C195" s="38" t="s">
        <v>48</v>
      </c>
      <c r="D195" s="39" t="s">
        <v>49</v>
      </c>
      <c r="E195" s="39" t="s">
        <v>50</v>
      </c>
      <c r="F195" s="39" t="s">
        <v>25</v>
      </c>
      <c r="G195" s="39" t="s">
        <v>51</v>
      </c>
      <c r="H195" s="39" t="s">
        <v>52</v>
      </c>
      <c r="I195" s="39" t="s">
        <v>51</v>
      </c>
      <c r="J195" s="39" t="s">
        <v>53</v>
      </c>
      <c r="K195" s="39" t="s">
        <v>53</v>
      </c>
      <c r="L195" s="39" t="s">
        <v>53</v>
      </c>
      <c r="M195" s="39" t="s">
        <v>54</v>
      </c>
      <c r="N195" s="39" t="s">
        <v>55</v>
      </c>
      <c r="O195" s="39" t="s">
        <v>56</v>
      </c>
      <c r="P195" s="40" t="s">
        <v>30</v>
      </c>
      <c r="Q195" s="40" t="s">
        <v>57</v>
      </c>
      <c r="R195" s="40" t="s">
        <v>58</v>
      </c>
      <c r="S195" s="38" t="s">
        <v>59</v>
      </c>
      <c r="W195" s="38" t="s">
        <v>49</v>
      </c>
      <c r="X195" s="38" t="s">
        <v>50</v>
      </c>
      <c r="Y195" s="38" t="s">
        <v>25</v>
      </c>
      <c r="Z195" s="38" t="s">
        <v>27</v>
      </c>
      <c r="AA195" s="38" t="s">
        <v>27</v>
      </c>
      <c r="AB195" s="38" t="s">
        <v>30</v>
      </c>
      <c r="AC195" s="38" t="s">
        <v>27</v>
      </c>
      <c r="AD195" s="38" t="s">
        <v>32</v>
      </c>
    </row>
    <row r="196" spans="1:30" s="32" customFormat="1" ht="12">
      <c r="B196" s="38"/>
      <c r="C196" s="38" t="s">
        <v>60</v>
      </c>
      <c r="D196" s="39"/>
      <c r="E196" s="39"/>
      <c r="F196" s="39" t="s">
        <v>26</v>
      </c>
      <c r="G196" s="39" t="s">
        <v>61</v>
      </c>
      <c r="H196" s="39" t="s">
        <v>62</v>
      </c>
      <c r="I196" s="39" t="s">
        <v>63</v>
      </c>
      <c r="J196" s="39" t="s">
        <v>61</v>
      </c>
      <c r="K196" s="39" t="s">
        <v>62</v>
      </c>
      <c r="L196" s="39" t="s">
        <v>63</v>
      </c>
      <c r="M196" s="39" t="s">
        <v>64</v>
      </c>
      <c r="N196" s="38"/>
      <c r="P196" s="38" t="s">
        <v>65</v>
      </c>
      <c r="Q196" s="38" t="s">
        <v>66</v>
      </c>
      <c r="R196" s="40"/>
      <c r="S196" s="38" t="s">
        <v>60</v>
      </c>
      <c r="W196" s="38"/>
      <c r="X196" s="38"/>
      <c r="Y196" s="38" t="s">
        <v>26</v>
      </c>
      <c r="Z196" s="38" t="s">
        <v>28</v>
      </c>
      <c r="AA196" s="38" t="s">
        <v>29</v>
      </c>
      <c r="AB196" s="38"/>
      <c r="AC196" s="38" t="s">
        <v>31</v>
      </c>
      <c r="AD196" s="38" t="s">
        <v>26</v>
      </c>
    </row>
    <row r="197" spans="1:30" s="32" customFormat="1" ht="12">
      <c r="B197" s="38"/>
      <c r="C197" s="38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R197" s="39"/>
      <c r="S197" s="38"/>
    </row>
    <row r="198" spans="1:30" s="44" customFormat="1" ht="12">
      <c r="A198" s="43">
        <v>2001</v>
      </c>
      <c r="B198" s="43">
        <v>2002</v>
      </c>
      <c r="C198" s="17">
        <v>96929</v>
      </c>
      <c r="D198" s="17">
        <v>959</v>
      </c>
      <c r="E198" s="17">
        <v>1080</v>
      </c>
      <c r="F198" s="18">
        <v>-121</v>
      </c>
      <c r="G198" s="17">
        <v>3681</v>
      </c>
      <c r="H198" s="17">
        <v>3442</v>
      </c>
      <c r="I198" s="17">
        <v>239</v>
      </c>
      <c r="J198" s="17">
        <v>81</v>
      </c>
      <c r="K198" s="17">
        <v>213</v>
      </c>
      <c r="L198" s="17">
        <v>-132</v>
      </c>
      <c r="M198" s="17">
        <v>-30</v>
      </c>
      <c r="N198" s="17">
        <v>-6</v>
      </c>
      <c r="O198" s="17">
        <v>1</v>
      </c>
      <c r="P198" s="17">
        <v>-50</v>
      </c>
      <c r="Q198" s="17">
        <v>0</v>
      </c>
      <c r="R198" s="17">
        <v>22</v>
      </c>
      <c r="S198" s="17">
        <v>96830</v>
      </c>
      <c r="U198" s="43">
        <f t="shared" ref="U198:V207" si="88">A198</f>
        <v>2001</v>
      </c>
      <c r="V198" s="43">
        <f t="shared" si="88"/>
        <v>2002</v>
      </c>
      <c r="W198" s="45">
        <f>D198</f>
        <v>959</v>
      </c>
      <c r="X198" s="45">
        <f>E198</f>
        <v>1080</v>
      </c>
      <c r="Y198" s="45">
        <f>F198</f>
        <v>-121</v>
      </c>
      <c r="Z198" s="45">
        <f>I198</f>
        <v>239</v>
      </c>
      <c r="AA198" s="45">
        <f>L198+M198</f>
        <v>-162</v>
      </c>
      <c r="AB198" s="45">
        <f>N198+O198+P198+Q198</f>
        <v>-55</v>
      </c>
      <c r="AC198" s="45">
        <f>R198</f>
        <v>22</v>
      </c>
      <c r="AD198" s="45">
        <f>Y198+AC198</f>
        <v>-99</v>
      </c>
    </row>
    <row r="199" spans="1:30" s="44" customFormat="1" ht="12">
      <c r="A199" s="43">
        <v>2002</v>
      </c>
      <c r="B199" s="43">
        <v>2003</v>
      </c>
      <c r="C199" s="17">
        <v>96830</v>
      </c>
      <c r="D199" s="17">
        <v>982</v>
      </c>
      <c r="E199" s="17">
        <v>1000</v>
      </c>
      <c r="F199" s="18">
        <v>-18</v>
      </c>
      <c r="G199" s="17">
        <v>3792</v>
      </c>
      <c r="H199" s="17">
        <v>3339</v>
      </c>
      <c r="I199" s="17">
        <v>453</v>
      </c>
      <c r="J199" s="17">
        <v>80</v>
      </c>
      <c r="K199" s="17">
        <v>128</v>
      </c>
      <c r="L199" s="17">
        <v>-48</v>
      </c>
      <c r="M199" s="17">
        <v>3</v>
      </c>
      <c r="N199" s="17">
        <v>-6</v>
      </c>
      <c r="O199" s="17">
        <v>0</v>
      </c>
      <c r="P199" s="17">
        <v>-64</v>
      </c>
      <c r="Q199" s="17">
        <v>-1</v>
      </c>
      <c r="R199" s="17">
        <v>337</v>
      </c>
      <c r="S199" s="17">
        <v>97149</v>
      </c>
      <c r="U199" s="43">
        <f t="shared" si="88"/>
        <v>2002</v>
      </c>
      <c r="V199" s="43">
        <f t="shared" si="88"/>
        <v>2003</v>
      </c>
      <c r="W199" s="45">
        <f t="shared" ref="W199:Y207" si="89">D199</f>
        <v>982</v>
      </c>
      <c r="X199" s="45">
        <f t="shared" si="89"/>
        <v>1000</v>
      </c>
      <c r="Y199" s="45">
        <f t="shared" si="89"/>
        <v>-18</v>
      </c>
      <c r="Z199" s="45">
        <f t="shared" ref="Z199:Z207" si="90">I199</f>
        <v>453</v>
      </c>
      <c r="AA199" s="45">
        <f t="shared" ref="AA199:AA207" si="91">L199+M199</f>
        <v>-45</v>
      </c>
      <c r="AB199" s="45">
        <f t="shared" ref="AB199:AB207" si="92">N199+O199+P199+Q199</f>
        <v>-71</v>
      </c>
      <c r="AC199" s="45">
        <f t="shared" ref="AC199:AC207" si="93">R199</f>
        <v>337</v>
      </c>
      <c r="AD199" s="45">
        <f t="shared" ref="AD199:AD208" si="94">Y199+AC199</f>
        <v>319</v>
      </c>
    </row>
    <row r="200" spans="1:30" s="44" customFormat="1" ht="12">
      <c r="A200" s="43">
        <v>2003</v>
      </c>
      <c r="B200" s="43">
        <v>2004</v>
      </c>
      <c r="C200" s="17">
        <v>97149</v>
      </c>
      <c r="D200" s="17">
        <v>989</v>
      </c>
      <c r="E200" s="17">
        <v>1062</v>
      </c>
      <c r="F200" s="18">
        <v>-73</v>
      </c>
      <c r="G200" s="17">
        <v>3683</v>
      </c>
      <c r="H200" s="17">
        <v>3345</v>
      </c>
      <c r="I200" s="17">
        <v>338</v>
      </c>
      <c r="J200" s="17">
        <v>72</v>
      </c>
      <c r="K200" s="17">
        <v>241</v>
      </c>
      <c r="L200" s="17">
        <v>-169</v>
      </c>
      <c r="M200" s="17">
        <v>1</v>
      </c>
      <c r="N200" s="17">
        <v>15</v>
      </c>
      <c r="O200" s="17">
        <v>0</v>
      </c>
      <c r="P200" s="17">
        <v>-36</v>
      </c>
      <c r="Q200" s="17">
        <v>-2</v>
      </c>
      <c r="R200" s="17">
        <v>147</v>
      </c>
      <c r="S200" s="17">
        <v>97223</v>
      </c>
      <c r="U200" s="43">
        <f t="shared" si="88"/>
        <v>2003</v>
      </c>
      <c r="V200" s="43">
        <f t="shared" si="88"/>
        <v>2004</v>
      </c>
      <c r="W200" s="45">
        <f t="shared" si="89"/>
        <v>989</v>
      </c>
      <c r="X200" s="45">
        <f t="shared" si="89"/>
        <v>1062</v>
      </c>
      <c r="Y200" s="45">
        <f t="shared" si="89"/>
        <v>-73</v>
      </c>
      <c r="Z200" s="45">
        <f t="shared" si="90"/>
        <v>338</v>
      </c>
      <c r="AA200" s="45">
        <f t="shared" si="91"/>
        <v>-168</v>
      </c>
      <c r="AB200" s="45">
        <f t="shared" si="92"/>
        <v>-23</v>
      </c>
      <c r="AC200" s="45">
        <f t="shared" si="93"/>
        <v>147</v>
      </c>
      <c r="AD200" s="45">
        <f t="shared" si="94"/>
        <v>74</v>
      </c>
    </row>
    <row r="201" spans="1:30" s="44" customFormat="1" ht="12">
      <c r="A201" s="43">
        <v>2004</v>
      </c>
      <c r="B201" s="43">
        <v>2005</v>
      </c>
      <c r="C201" s="17">
        <v>97223</v>
      </c>
      <c r="D201" s="17">
        <v>998</v>
      </c>
      <c r="E201" s="17">
        <v>1054</v>
      </c>
      <c r="F201" s="18">
        <v>-56</v>
      </c>
      <c r="G201" s="17">
        <v>3650</v>
      </c>
      <c r="H201" s="17">
        <v>3136</v>
      </c>
      <c r="I201" s="17">
        <v>514</v>
      </c>
      <c r="J201" s="17">
        <v>158</v>
      </c>
      <c r="K201" s="17">
        <v>181</v>
      </c>
      <c r="L201" s="17">
        <v>-23</v>
      </c>
      <c r="M201" s="17">
        <v>0</v>
      </c>
      <c r="N201" s="17">
        <v>-11</v>
      </c>
      <c r="O201" s="17">
        <v>0</v>
      </c>
      <c r="P201" s="17">
        <v>-60</v>
      </c>
      <c r="Q201" s="17">
        <v>-2</v>
      </c>
      <c r="R201" s="17">
        <v>418</v>
      </c>
      <c r="S201" s="17">
        <v>97585</v>
      </c>
      <c r="U201" s="43">
        <f t="shared" si="88"/>
        <v>2004</v>
      </c>
      <c r="V201" s="43">
        <f t="shared" si="88"/>
        <v>2005</v>
      </c>
      <c r="W201" s="45">
        <f t="shared" si="89"/>
        <v>998</v>
      </c>
      <c r="X201" s="45">
        <f t="shared" si="89"/>
        <v>1054</v>
      </c>
      <c r="Y201" s="45">
        <f t="shared" si="89"/>
        <v>-56</v>
      </c>
      <c r="Z201" s="45">
        <f t="shared" si="90"/>
        <v>514</v>
      </c>
      <c r="AA201" s="45">
        <f t="shared" si="91"/>
        <v>-23</v>
      </c>
      <c r="AB201" s="45">
        <f t="shared" si="92"/>
        <v>-73</v>
      </c>
      <c r="AC201" s="45">
        <f t="shared" si="93"/>
        <v>418</v>
      </c>
      <c r="AD201" s="45">
        <f t="shared" si="94"/>
        <v>362</v>
      </c>
    </row>
    <row r="202" spans="1:30" s="44" customFormat="1" ht="12">
      <c r="A202" s="43">
        <v>2005</v>
      </c>
      <c r="B202" s="43">
        <v>2006</v>
      </c>
      <c r="C202" s="17">
        <v>97585</v>
      </c>
      <c r="D202" s="17">
        <v>955</v>
      </c>
      <c r="E202" s="17">
        <v>934</v>
      </c>
      <c r="F202" s="18">
        <v>21</v>
      </c>
      <c r="G202" s="17">
        <v>3414</v>
      </c>
      <c r="H202" s="17">
        <v>3385</v>
      </c>
      <c r="I202" s="17">
        <v>29</v>
      </c>
      <c r="J202" s="17">
        <v>326</v>
      </c>
      <c r="K202" s="17">
        <v>230</v>
      </c>
      <c r="L202" s="17">
        <v>96</v>
      </c>
      <c r="M202" s="17">
        <v>0</v>
      </c>
      <c r="N202" s="17">
        <v>0</v>
      </c>
      <c r="O202" s="17">
        <v>0</v>
      </c>
      <c r="P202" s="17">
        <v>-61</v>
      </c>
      <c r="Q202" s="17">
        <v>-4</v>
      </c>
      <c r="R202" s="17">
        <v>60</v>
      </c>
      <c r="S202" s="17">
        <v>97666</v>
      </c>
      <c r="U202" s="43">
        <f t="shared" si="88"/>
        <v>2005</v>
      </c>
      <c r="V202" s="43">
        <f t="shared" si="88"/>
        <v>2006</v>
      </c>
      <c r="W202" s="45">
        <f t="shared" si="89"/>
        <v>955</v>
      </c>
      <c r="X202" s="45">
        <f t="shared" si="89"/>
        <v>934</v>
      </c>
      <c r="Y202" s="45">
        <f t="shared" si="89"/>
        <v>21</v>
      </c>
      <c r="Z202" s="45">
        <f t="shared" si="90"/>
        <v>29</v>
      </c>
      <c r="AA202" s="45">
        <f t="shared" si="91"/>
        <v>96</v>
      </c>
      <c r="AB202" s="45">
        <f t="shared" si="92"/>
        <v>-65</v>
      </c>
      <c r="AC202" s="45">
        <f t="shared" si="93"/>
        <v>60</v>
      </c>
      <c r="AD202" s="45">
        <f t="shared" si="94"/>
        <v>81</v>
      </c>
    </row>
    <row r="203" spans="1:30" s="44" customFormat="1" ht="12">
      <c r="A203" s="43">
        <v>2006</v>
      </c>
      <c r="B203" s="43">
        <v>2007</v>
      </c>
      <c r="C203" s="17">
        <v>97666</v>
      </c>
      <c r="D203" s="17">
        <v>1085</v>
      </c>
      <c r="E203" s="17">
        <v>1036</v>
      </c>
      <c r="F203" s="18">
        <v>49</v>
      </c>
      <c r="G203" s="17">
        <v>3749</v>
      </c>
      <c r="H203" s="17">
        <v>3389</v>
      </c>
      <c r="I203" s="17">
        <v>360</v>
      </c>
      <c r="J203" s="17">
        <v>247</v>
      </c>
      <c r="K203" s="17">
        <v>236</v>
      </c>
      <c r="L203" s="17">
        <v>11</v>
      </c>
      <c r="M203" s="17">
        <v>0</v>
      </c>
      <c r="N203" s="17">
        <v>-1</v>
      </c>
      <c r="O203" s="17">
        <v>0</v>
      </c>
      <c r="P203" s="17">
        <v>-64</v>
      </c>
      <c r="Q203" s="17">
        <v>-4</v>
      </c>
      <c r="R203" s="17">
        <v>302</v>
      </c>
      <c r="S203" s="17">
        <v>98017</v>
      </c>
      <c r="U203" s="43">
        <f t="shared" si="88"/>
        <v>2006</v>
      </c>
      <c r="V203" s="43">
        <f t="shared" si="88"/>
        <v>2007</v>
      </c>
      <c r="W203" s="45">
        <f t="shared" si="89"/>
        <v>1085</v>
      </c>
      <c r="X203" s="45">
        <f t="shared" si="89"/>
        <v>1036</v>
      </c>
      <c r="Y203" s="45">
        <f t="shared" si="89"/>
        <v>49</v>
      </c>
      <c r="Z203" s="45">
        <f t="shared" si="90"/>
        <v>360</v>
      </c>
      <c r="AA203" s="45">
        <f t="shared" si="91"/>
        <v>11</v>
      </c>
      <c r="AB203" s="45">
        <f t="shared" si="92"/>
        <v>-69</v>
      </c>
      <c r="AC203" s="45">
        <f t="shared" si="93"/>
        <v>302</v>
      </c>
      <c r="AD203" s="45">
        <f t="shared" si="94"/>
        <v>351</v>
      </c>
    </row>
    <row r="204" spans="1:30" s="44" customFormat="1" ht="12">
      <c r="A204" s="43">
        <v>2007</v>
      </c>
      <c r="B204" s="43">
        <v>2008</v>
      </c>
      <c r="C204" s="17">
        <v>98017</v>
      </c>
      <c r="D204" s="17">
        <v>1063</v>
      </c>
      <c r="E204" s="17">
        <v>965</v>
      </c>
      <c r="F204" s="18">
        <v>98</v>
      </c>
      <c r="G204" s="17">
        <v>3343</v>
      </c>
      <c r="H204" s="17">
        <v>3369</v>
      </c>
      <c r="I204" s="17">
        <v>-26</v>
      </c>
      <c r="J204" s="17">
        <v>273</v>
      </c>
      <c r="K204" s="17">
        <v>154</v>
      </c>
      <c r="L204" s="17">
        <v>119</v>
      </c>
      <c r="M204" s="17">
        <v>0</v>
      </c>
      <c r="N204" s="17">
        <v>3</v>
      </c>
      <c r="O204" s="17">
        <v>0</v>
      </c>
      <c r="P204" s="17">
        <v>-65</v>
      </c>
      <c r="Q204" s="17">
        <v>-3</v>
      </c>
      <c r="R204" s="17">
        <v>28</v>
      </c>
      <c r="S204" s="17">
        <v>98143</v>
      </c>
      <c r="U204" s="43">
        <f t="shared" si="88"/>
        <v>2007</v>
      </c>
      <c r="V204" s="43">
        <f t="shared" si="88"/>
        <v>2008</v>
      </c>
      <c r="W204" s="45">
        <f t="shared" si="89"/>
        <v>1063</v>
      </c>
      <c r="X204" s="45">
        <f t="shared" si="89"/>
        <v>965</v>
      </c>
      <c r="Y204" s="45">
        <f t="shared" si="89"/>
        <v>98</v>
      </c>
      <c r="Z204" s="45">
        <f t="shared" si="90"/>
        <v>-26</v>
      </c>
      <c r="AA204" s="45">
        <f t="shared" si="91"/>
        <v>119</v>
      </c>
      <c r="AB204" s="45">
        <f t="shared" si="92"/>
        <v>-65</v>
      </c>
      <c r="AC204" s="45">
        <f t="shared" si="93"/>
        <v>28</v>
      </c>
      <c r="AD204" s="45">
        <f t="shared" si="94"/>
        <v>126</v>
      </c>
    </row>
    <row r="205" spans="1:30" s="44" customFormat="1" ht="12">
      <c r="A205" s="43">
        <v>2008</v>
      </c>
      <c r="B205" s="43">
        <v>2009</v>
      </c>
      <c r="C205" s="17">
        <v>98143</v>
      </c>
      <c r="D205" s="17">
        <v>1031</v>
      </c>
      <c r="E205" s="17">
        <v>975</v>
      </c>
      <c r="F205" s="18">
        <v>56</v>
      </c>
      <c r="G205" s="17">
        <v>2972</v>
      </c>
      <c r="H205" s="17">
        <v>3091</v>
      </c>
      <c r="I205" s="17">
        <v>-119</v>
      </c>
      <c r="J205" s="17">
        <v>214</v>
      </c>
      <c r="K205" s="17">
        <v>231</v>
      </c>
      <c r="L205" s="17">
        <v>-17</v>
      </c>
      <c r="M205" s="17">
        <v>0</v>
      </c>
      <c r="N205" s="17">
        <v>-3</v>
      </c>
      <c r="O205" s="17">
        <v>0</v>
      </c>
      <c r="P205" s="17">
        <v>-66</v>
      </c>
      <c r="Q205" s="17">
        <v>-1</v>
      </c>
      <c r="R205" s="17">
        <v>-206</v>
      </c>
      <c r="S205" s="17">
        <v>97993</v>
      </c>
      <c r="U205" s="43">
        <f t="shared" si="88"/>
        <v>2008</v>
      </c>
      <c r="V205" s="43">
        <f t="shared" si="88"/>
        <v>2009</v>
      </c>
      <c r="W205" s="45">
        <f t="shared" si="89"/>
        <v>1031</v>
      </c>
      <c r="X205" s="45">
        <f t="shared" si="89"/>
        <v>975</v>
      </c>
      <c r="Y205" s="45">
        <f t="shared" si="89"/>
        <v>56</v>
      </c>
      <c r="Z205" s="45">
        <f t="shared" si="90"/>
        <v>-119</v>
      </c>
      <c r="AA205" s="45">
        <f t="shared" si="91"/>
        <v>-17</v>
      </c>
      <c r="AB205" s="45">
        <f t="shared" si="92"/>
        <v>-70</v>
      </c>
      <c r="AC205" s="45">
        <f t="shared" si="93"/>
        <v>-206</v>
      </c>
      <c r="AD205" s="45">
        <f t="shared" si="94"/>
        <v>-150</v>
      </c>
    </row>
    <row r="206" spans="1:30" s="44" customFormat="1" ht="12">
      <c r="A206" s="43">
        <v>2009</v>
      </c>
      <c r="B206" s="43">
        <v>2010</v>
      </c>
      <c r="C206" s="17">
        <v>97993</v>
      </c>
      <c r="D206" s="17">
        <v>1077</v>
      </c>
      <c r="E206" s="17">
        <v>1038</v>
      </c>
      <c r="F206" s="18">
        <v>39</v>
      </c>
      <c r="G206" s="17">
        <v>3086</v>
      </c>
      <c r="H206" s="17">
        <v>3064</v>
      </c>
      <c r="I206" s="17">
        <v>22</v>
      </c>
      <c r="J206" s="17">
        <v>157</v>
      </c>
      <c r="K206" s="17">
        <v>188</v>
      </c>
      <c r="L206" s="17">
        <v>-31</v>
      </c>
      <c r="M206" s="17">
        <v>0</v>
      </c>
      <c r="N206" s="17">
        <v>-1</v>
      </c>
      <c r="O206" s="17">
        <v>0</v>
      </c>
      <c r="P206" s="17">
        <v>-79</v>
      </c>
      <c r="Q206" s="17">
        <v>0</v>
      </c>
      <c r="R206" s="17">
        <v>-89</v>
      </c>
      <c r="S206" s="17">
        <v>97943</v>
      </c>
      <c r="U206" s="43">
        <f t="shared" si="88"/>
        <v>2009</v>
      </c>
      <c r="V206" s="43">
        <f t="shared" si="88"/>
        <v>2010</v>
      </c>
      <c r="W206" s="45">
        <f t="shared" si="89"/>
        <v>1077</v>
      </c>
      <c r="X206" s="45">
        <f t="shared" si="89"/>
        <v>1038</v>
      </c>
      <c r="Y206" s="45">
        <f t="shared" si="89"/>
        <v>39</v>
      </c>
      <c r="Z206" s="45">
        <f t="shared" si="90"/>
        <v>22</v>
      </c>
      <c r="AA206" s="45">
        <f t="shared" si="91"/>
        <v>-31</v>
      </c>
      <c r="AB206" s="45">
        <f t="shared" si="92"/>
        <v>-80</v>
      </c>
      <c r="AC206" s="45">
        <f t="shared" si="93"/>
        <v>-89</v>
      </c>
      <c r="AD206" s="45">
        <f t="shared" si="94"/>
        <v>-50</v>
      </c>
    </row>
    <row r="207" spans="1:30" s="44" customFormat="1" ht="12">
      <c r="A207" s="43">
        <v>2010</v>
      </c>
      <c r="B207" s="43">
        <v>2011</v>
      </c>
      <c r="C207" s="17">
        <v>97943</v>
      </c>
      <c r="D207" s="37">
        <v>1067</v>
      </c>
      <c r="E207" s="17">
        <v>988</v>
      </c>
      <c r="F207" s="17">
        <v>79</v>
      </c>
      <c r="G207" s="17">
        <v>3180</v>
      </c>
      <c r="H207" s="17">
        <v>3145</v>
      </c>
      <c r="I207" s="17">
        <v>35</v>
      </c>
      <c r="J207" s="17">
        <v>207</v>
      </c>
      <c r="K207" s="17">
        <v>158</v>
      </c>
      <c r="L207" s="17">
        <v>49</v>
      </c>
      <c r="M207" s="17">
        <v>0</v>
      </c>
      <c r="N207" s="17">
        <v>5</v>
      </c>
      <c r="O207" s="17">
        <v>0</v>
      </c>
      <c r="P207" s="17">
        <v>-63</v>
      </c>
      <c r="Q207" s="17">
        <v>0</v>
      </c>
      <c r="R207" s="18">
        <v>26</v>
      </c>
      <c r="S207" s="17">
        <v>98048</v>
      </c>
      <c r="U207" s="43">
        <f t="shared" si="88"/>
        <v>2010</v>
      </c>
      <c r="V207" s="43">
        <f t="shared" si="88"/>
        <v>2011</v>
      </c>
      <c r="W207" s="45">
        <f t="shared" si="89"/>
        <v>1067</v>
      </c>
      <c r="X207" s="45">
        <f t="shared" si="89"/>
        <v>988</v>
      </c>
      <c r="Y207" s="45">
        <f t="shared" si="89"/>
        <v>79</v>
      </c>
      <c r="Z207" s="45">
        <f t="shared" si="90"/>
        <v>35</v>
      </c>
      <c r="AA207" s="45">
        <f t="shared" si="91"/>
        <v>49</v>
      </c>
      <c r="AB207" s="45">
        <f t="shared" si="92"/>
        <v>-58</v>
      </c>
      <c r="AC207" s="45">
        <f t="shared" si="93"/>
        <v>26</v>
      </c>
      <c r="AD207" s="45">
        <f t="shared" si="94"/>
        <v>105</v>
      </c>
    </row>
    <row r="208" spans="1:30" s="92" customFormat="1">
      <c r="A208" s="131"/>
      <c r="B208" s="131"/>
      <c r="U208" s="43">
        <f>A215</f>
        <v>2011</v>
      </c>
      <c r="V208" s="43">
        <f>B215</f>
        <v>2012</v>
      </c>
      <c r="W208" s="141">
        <f>D215</f>
        <v>1072</v>
      </c>
      <c r="X208" s="141">
        <f t="shared" ref="X208:Y208" si="95">E215</f>
        <v>1025</v>
      </c>
      <c r="Y208" s="141">
        <f t="shared" si="95"/>
        <v>47</v>
      </c>
      <c r="Z208" s="141">
        <f>I215</f>
        <v>-39</v>
      </c>
      <c r="AA208" s="141">
        <f>L215</f>
        <v>20</v>
      </c>
      <c r="AB208" s="141">
        <f>P215</f>
        <v>-2</v>
      </c>
      <c r="AC208" s="141">
        <f>R215</f>
        <v>-21</v>
      </c>
      <c r="AD208" s="45">
        <f t="shared" si="94"/>
        <v>26</v>
      </c>
    </row>
    <row r="209" spans="1:30" s="92" customFormat="1">
      <c r="A209" s="131" t="s">
        <v>67</v>
      </c>
      <c r="B209" s="131"/>
      <c r="U209" s="131"/>
      <c r="V209" s="131"/>
    </row>
    <row r="210" spans="1:30" s="92" customFormat="1">
      <c r="A210" s="131" t="s">
        <v>19</v>
      </c>
      <c r="B210" s="131"/>
      <c r="G210" s="141">
        <f t="shared" ref="G210:R210" si="96">AVERAGE(G198:G207)</f>
        <v>3455</v>
      </c>
      <c r="H210" s="141">
        <f t="shared" si="96"/>
        <v>3270.5</v>
      </c>
      <c r="I210" s="141">
        <f t="shared" si="96"/>
        <v>184.5</v>
      </c>
      <c r="J210" s="141">
        <f t="shared" si="96"/>
        <v>181.5</v>
      </c>
      <c r="K210" s="141">
        <f t="shared" si="96"/>
        <v>196</v>
      </c>
      <c r="L210" s="141">
        <f t="shared" si="96"/>
        <v>-14.5</v>
      </c>
      <c r="M210" s="141">
        <f t="shared" si="96"/>
        <v>-2.6</v>
      </c>
      <c r="N210" s="141">
        <f t="shared" si="96"/>
        <v>-0.5</v>
      </c>
      <c r="O210" s="141">
        <f t="shared" si="96"/>
        <v>0.1</v>
      </c>
      <c r="P210" s="141">
        <f t="shared" si="96"/>
        <v>-60.8</v>
      </c>
      <c r="Q210" s="141">
        <f t="shared" si="96"/>
        <v>-1.7</v>
      </c>
      <c r="R210" s="141">
        <f t="shared" si="96"/>
        <v>104.5</v>
      </c>
      <c r="U210" s="131" t="s">
        <v>17</v>
      </c>
      <c r="V210" s="131"/>
    </row>
    <row r="211" spans="1:30" s="92" customFormat="1">
      <c r="A211" s="131"/>
      <c r="B211" s="131"/>
      <c r="U211" s="131" t="s">
        <v>19</v>
      </c>
      <c r="V211" s="131"/>
      <c r="Y211" s="141">
        <f t="shared" ref="Y211:AD212" si="97">AVERAGE(Y198:Y207)</f>
        <v>7.4</v>
      </c>
      <c r="Z211" s="141">
        <f t="shared" si="97"/>
        <v>184.5</v>
      </c>
      <c r="AA211" s="141">
        <f t="shared" si="97"/>
        <v>-17.100000000000001</v>
      </c>
      <c r="AB211" s="141">
        <f t="shared" si="97"/>
        <v>-62.9</v>
      </c>
      <c r="AC211" s="141">
        <f t="shared" si="97"/>
        <v>104.5</v>
      </c>
      <c r="AD211" s="141">
        <f t="shared" si="97"/>
        <v>111.9</v>
      </c>
    </row>
    <row r="212" spans="1:30" s="92" customFormat="1" ht="24">
      <c r="A212" s="42"/>
      <c r="B212" s="42"/>
      <c r="C212" s="42" t="s">
        <v>48</v>
      </c>
      <c r="D212" s="39" t="s">
        <v>49</v>
      </c>
      <c r="E212" s="39" t="s">
        <v>50</v>
      </c>
      <c r="F212" s="39" t="s">
        <v>25</v>
      </c>
      <c r="G212" s="39" t="s">
        <v>51</v>
      </c>
      <c r="H212" s="39" t="s">
        <v>52</v>
      </c>
      <c r="I212" s="39" t="s">
        <v>51</v>
      </c>
      <c r="J212" s="39" t="s">
        <v>53</v>
      </c>
      <c r="K212" s="39" t="s">
        <v>53</v>
      </c>
      <c r="L212" s="39" t="s">
        <v>68</v>
      </c>
      <c r="P212" s="40" t="s">
        <v>69</v>
      </c>
      <c r="R212" s="40" t="s">
        <v>70</v>
      </c>
      <c r="S212" s="42" t="s">
        <v>59</v>
      </c>
      <c r="U212" s="131" t="s">
        <v>71</v>
      </c>
      <c r="V212" s="131"/>
      <c r="Y212" s="141">
        <f t="shared" si="97"/>
        <v>24.2</v>
      </c>
      <c r="Z212" s="141">
        <f t="shared" si="97"/>
        <v>156.69999999999999</v>
      </c>
      <c r="AA212" s="141">
        <f t="shared" si="97"/>
        <v>1.1000000000000001</v>
      </c>
      <c r="AB212" s="141">
        <f t="shared" si="97"/>
        <v>-57.6</v>
      </c>
      <c r="AC212" s="141">
        <f t="shared" si="97"/>
        <v>100.2</v>
      </c>
      <c r="AD212" s="141">
        <f t="shared" si="97"/>
        <v>124.4</v>
      </c>
    </row>
    <row r="213" spans="1:30" s="92" customFormat="1">
      <c r="A213" s="42"/>
      <c r="B213" s="42"/>
      <c r="C213" s="42" t="s">
        <v>60</v>
      </c>
      <c r="D213" s="39"/>
      <c r="E213" s="39"/>
      <c r="F213" s="39" t="s">
        <v>26</v>
      </c>
      <c r="G213" s="39" t="s">
        <v>61</v>
      </c>
      <c r="H213" s="39" t="s">
        <v>62</v>
      </c>
      <c r="I213" s="39" t="s">
        <v>63</v>
      </c>
      <c r="J213" s="39" t="s">
        <v>61</v>
      </c>
      <c r="K213" s="39" t="s">
        <v>62</v>
      </c>
      <c r="L213" s="39" t="s">
        <v>63</v>
      </c>
      <c r="P213" s="40" t="s">
        <v>72</v>
      </c>
      <c r="R213" s="40" t="s">
        <v>73</v>
      </c>
      <c r="S213" s="42" t="s">
        <v>60</v>
      </c>
      <c r="U213" s="131" t="s">
        <v>9</v>
      </c>
      <c r="V213" s="131"/>
      <c r="Y213" s="141">
        <f t="shared" ref="Y213:AD213" si="98">AVERAGE(Y204:Y208)</f>
        <v>63.8</v>
      </c>
      <c r="Z213" s="141">
        <f t="shared" si="98"/>
        <v>-25.4</v>
      </c>
      <c r="AA213" s="141">
        <f t="shared" si="98"/>
        <v>28</v>
      </c>
      <c r="AB213" s="141">
        <f t="shared" si="98"/>
        <v>-55</v>
      </c>
      <c r="AC213" s="141">
        <f t="shared" si="98"/>
        <v>-52.4</v>
      </c>
      <c r="AD213" s="141">
        <f t="shared" si="98"/>
        <v>11.4</v>
      </c>
    </row>
    <row r="214" spans="1:30" s="92" customFormat="1">
      <c r="A214" s="131"/>
      <c r="B214" s="131"/>
    </row>
    <row r="215" spans="1:30" s="44" customFormat="1">
      <c r="A215" s="131">
        <v>2011</v>
      </c>
      <c r="B215" s="43">
        <v>2012</v>
      </c>
      <c r="C215" s="141">
        <v>98048</v>
      </c>
      <c r="D215" s="141">
        <v>1072</v>
      </c>
      <c r="E215" s="141">
        <v>1025</v>
      </c>
      <c r="F215" s="141">
        <v>47</v>
      </c>
      <c r="G215" s="141">
        <v>3436</v>
      </c>
      <c r="H215" s="141">
        <v>3475</v>
      </c>
      <c r="I215" s="141">
        <v>-39</v>
      </c>
      <c r="J215" s="141">
        <v>147</v>
      </c>
      <c r="K215" s="141">
        <v>127</v>
      </c>
      <c r="L215" s="141">
        <v>20</v>
      </c>
      <c r="M215" s="45"/>
      <c r="N215" s="45"/>
      <c r="O215" s="45"/>
      <c r="P215" s="141">
        <v>-2</v>
      </c>
      <c r="Q215" s="45"/>
      <c r="R215" s="138">
        <v>-21</v>
      </c>
      <c r="S215" s="138">
        <v>98074</v>
      </c>
    </row>
    <row r="217" spans="1:30" s="92" customFormat="1">
      <c r="A217" s="145" t="s">
        <v>42</v>
      </c>
      <c r="B217" s="146"/>
      <c r="C217" s="146"/>
      <c r="D217" s="146"/>
      <c r="E217" s="146"/>
      <c r="F217" s="146"/>
      <c r="G217" s="146"/>
      <c r="H217" s="146"/>
      <c r="I217" s="146"/>
      <c r="J217" s="146"/>
      <c r="K217" s="146"/>
      <c r="L217" s="146"/>
      <c r="M217" s="146"/>
      <c r="N217" s="146"/>
      <c r="O217" s="146"/>
      <c r="P217" s="146"/>
      <c r="Q217" s="146"/>
      <c r="R217" s="146"/>
      <c r="S217" s="146"/>
      <c r="T217" s="146"/>
      <c r="U217" s="78"/>
      <c r="V217" s="78"/>
      <c r="W217" s="78"/>
      <c r="X217" s="78"/>
      <c r="Y217" s="78"/>
      <c r="Z217" s="78"/>
      <c r="AA217" s="78"/>
      <c r="AB217" s="78"/>
      <c r="AC217" s="78"/>
      <c r="AD217" s="78"/>
    </row>
    <row r="218" spans="1:30" s="92" customFormat="1">
      <c r="A218" s="146"/>
      <c r="B218" s="146"/>
      <c r="C218" s="146"/>
      <c r="D218" s="146"/>
      <c r="E218" s="146"/>
      <c r="F218" s="146"/>
      <c r="G218" s="146"/>
      <c r="H218" s="146"/>
      <c r="I218" s="146"/>
      <c r="J218" s="146"/>
      <c r="K218" s="146"/>
      <c r="L218" s="146"/>
      <c r="M218" s="146"/>
      <c r="N218" s="146"/>
      <c r="O218" s="146"/>
      <c r="P218" s="146"/>
      <c r="Q218" s="146"/>
      <c r="R218" s="146"/>
      <c r="S218" s="146"/>
      <c r="T218" s="146"/>
      <c r="U218" s="78"/>
      <c r="V218" s="78"/>
      <c r="W218" s="78"/>
      <c r="X218" s="78"/>
      <c r="Y218" s="78"/>
      <c r="Z218" s="78"/>
      <c r="AA218" s="78"/>
      <c r="AB218" s="78"/>
      <c r="AC218" s="78"/>
      <c r="AD218" s="78"/>
    </row>
    <row r="219" spans="1:30" s="50" customFormat="1" ht="24">
      <c r="A219" s="46"/>
      <c r="B219" s="46"/>
      <c r="C219" s="46" t="s">
        <v>48</v>
      </c>
      <c r="D219" s="47" t="s">
        <v>49</v>
      </c>
      <c r="E219" s="47" t="s">
        <v>50</v>
      </c>
      <c r="F219" s="47" t="s">
        <v>25</v>
      </c>
      <c r="G219" s="47" t="s">
        <v>51</v>
      </c>
      <c r="H219" s="47" t="s">
        <v>52</v>
      </c>
      <c r="I219" s="47" t="s">
        <v>51</v>
      </c>
      <c r="J219" s="47" t="s">
        <v>53</v>
      </c>
      <c r="K219" s="47" t="s">
        <v>53</v>
      </c>
      <c r="L219" s="47" t="s">
        <v>53</v>
      </c>
      <c r="M219" s="47" t="s">
        <v>54</v>
      </c>
      <c r="N219" s="47" t="s">
        <v>55</v>
      </c>
      <c r="O219" s="47" t="s">
        <v>56</v>
      </c>
      <c r="P219" s="48" t="s">
        <v>30</v>
      </c>
      <c r="Q219" s="48" t="s">
        <v>57</v>
      </c>
      <c r="R219" s="48" t="s">
        <v>58</v>
      </c>
      <c r="S219" s="46" t="s">
        <v>59</v>
      </c>
      <c r="T219" s="49"/>
      <c r="W219" s="42" t="s">
        <v>49</v>
      </c>
      <c r="X219" s="42" t="s">
        <v>50</v>
      </c>
      <c r="Y219" s="42" t="s">
        <v>25</v>
      </c>
      <c r="Z219" s="42" t="s">
        <v>27</v>
      </c>
      <c r="AA219" s="42" t="s">
        <v>27</v>
      </c>
      <c r="AB219" s="42" t="s">
        <v>30</v>
      </c>
      <c r="AC219" s="42" t="s">
        <v>27</v>
      </c>
      <c r="AD219" s="42" t="s">
        <v>32</v>
      </c>
    </row>
    <row r="220" spans="1:30" s="50" customFormat="1" ht="12">
      <c r="A220" s="49"/>
      <c r="B220" s="46"/>
      <c r="C220" s="46" t="s">
        <v>60</v>
      </c>
      <c r="D220" s="47"/>
      <c r="E220" s="47"/>
      <c r="F220" s="47" t="s">
        <v>26</v>
      </c>
      <c r="G220" s="47" t="s">
        <v>61</v>
      </c>
      <c r="H220" s="47" t="s">
        <v>62</v>
      </c>
      <c r="I220" s="47" t="s">
        <v>63</v>
      </c>
      <c r="J220" s="47" t="s">
        <v>61</v>
      </c>
      <c r="K220" s="47" t="s">
        <v>62</v>
      </c>
      <c r="L220" s="47" t="s">
        <v>63</v>
      </c>
      <c r="M220" s="47" t="s">
        <v>64</v>
      </c>
      <c r="N220" s="46"/>
      <c r="O220" s="49"/>
      <c r="P220" s="46" t="s">
        <v>65</v>
      </c>
      <c r="Q220" s="46" t="s">
        <v>66</v>
      </c>
      <c r="R220" s="48"/>
      <c r="S220" s="46" t="s">
        <v>60</v>
      </c>
      <c r="T220" s="49"/>
      <c r="W220" s="42"/>
      <c r="X220" s="42"/>
      <c r="Y220" s="42" t="s">
        <v>26</v>
      </c>
      <c r="Z220" s="42" t="s">
        <v>28</v>
      </c>
      <c r="AA220" s="42" t="s">
        <v>29</v>
      </c>
      <c r="AB220" s="42"/>
      <c r="AC220" s="42" t="s">
        <v>31</v>
      </c>
      <c r="AD220" s="42" t="s">
        <v>26</v>
      </c>
    </row>
    <row r="221" spans="1:30" s="50" customFormat="1" ht="12">
      <c r="A221" s="49"/>
      <c r="B221" s="46"/>
      <c r="C221" s="46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9"/>
      <c r="O221" s="49"/>
      <c r="P221" s="49"/>
      <c r="Q221" s="49"/>
      <c r="R221" s="47"/>
      <c r="S221" s="46"/>
      <c r="T221" s="49"/>
    </row>
    <row r="222" spans="1:30" s="44" customFormat="1" ht="12">
      <c r="A222" s="51">
        <v>2001</v>
      </c>
      <c r="B222" s="51">
        <v>2002</v>
      </c>
      <c r="C222" s="52">
        <f>C6+C30+C54+C78+C102+C126+C150+C174+C198</f>
        <v>1811756</v>
      </c>
      <c r="D222" s="52">
        <f t="shared" ref="D222:S231" si="99">D6+D30+D54+D78+D102+D126+D150+D174+D198</f>
        <v>23135</v>
      </c>
      <c r="E222" s="52">
        <f t="shared" si="99"/>
        <v>17731</v>
      </c>
      <c r="F222" s="52">
        <f t="shared" si="99"/>
        <v>5404</v>
      </c>
      <c r="G222" s="52">
        <f t="shared" si="99"/>
        <v>70575</v>
      </c>
      <c r="H222" s="52">
        <f t="shared" si="99"/>
        <v>76888</v>
      </c>
      <c r="I222" s="52">
        <f t="shared" si="99"/>
        <v>-6313</v>
      </c>
      <c r="J222" s="52">
        <f t="shared" si="99"/>
        <v>12797</v>
      </c>
      <c r="K222" s="52">
        <f t="shared" si="99"/>
        <v>8276</v>
      </c>
      <c r="L222" s="52">
        <f t="shared" si="99"/>
        <v>4521</v>
      </c>
      <c r="M222" s="52">
        <f t="shared" si="99"/>
        <v>2575</v>
      </c>
      <c r="N222" s="52">
        <f t="shared" si="99"/>
        <v>27</v>
      </c>
      <c r="O222" s="52">
        <f t="shared" si="99"/>
        <v>-5</v>
      </c>
      <c r="P222" s="52">
        <f t="shared" si="99"/>
        <v>3052</v>
      </c>
      <c r="Q222" s="52">
        <f t="shared" si="99"/>
        <v>0</v>
      </c>
      <c r="R222" s="52">
        <f t="shared" si="99"/>
        <v>3857</v>
      </c>
      <c r="S222" s="52">
        <f t="shared" si="99"/>
        <v>1821017</v>
      </c>
      <c r="T222" s="53"/>
      <c r="U222" s="43">
        <f t="shared" ref="U222:V231" si="100">A222</f>
        <v>2001</v>
      </c>
      <c r="V222" s="43">
        <f t="shared" si="100"/>
        <v>2002</v>
      </c>
      <c r="W222" s="45">
        <f>D222</f>
        <v>23135</v>
      </c>
      <c r="X222" s="45">
        <f>E222</f>
        <v>17731</v>
      </c>
      <c r="Y222" s="45">
        <f>F222</f>
        <v>5404</v>
      </c>
      <c r="Z222" s="45">
        <f>I222</f>
        <v>-6313</v>
      </c>
      <c r="AA222" s="45">
        <f>L222+M222</f>
        <v>7096</v>
      </c>
      <c r="AB222" s="45">
        <f>N222+O222+P222+Q222</f>
        <v>3074</v>
      </c>
      <c r="AC222" s="45">
        <f>R222</f>
        <v>3857</v>
      </c>
      <c r="AD222" s="45">
        <f>Y222+AC222</f>
        <v>9261</v>
      </c>
    </row>
    <row r="223" spans="1:30" s="44" customFormat="1" ht="12">
      <c r="A223" s="51">
        <v>2002</v>
      </c>
      <c r="B223" s="51">
        <v>2003</v>
      </c>
      <c r="C223" s="52">
        <f t="shared" ref="C223:R231" si="101">C7+C31+C55+C79+C103+C127+C151+C175+C199</f>
        <v>1821017</v>
      </c>
      <c r="D223" s="52">
        <f t="shared" si="101"/>
        <v>23839</v>
      </c>
      <c r="E223" s="52">
        <f t="shared" si="101"/>
        <v>17997</v>
      </c>
      <c r="F223" s="52">
        <f t="shared" si="101"/>
        <v>5842</v>
      </c>
      <c r="G223" s="52">
        <f t="shared" si="101"/>
        <v>71406</v>
      </c>
      <c r="H223" s="52">
        <f t="shared" si="101"/>
        <v>78108</v>
      </c>
      <c r="I223" s="52">
        <f t="shared" si="101"/>
        <v>-6702</v>
      </c>
      <c r="J223" s="52">
        <f t="shared" si="101"/>
        <v>13451</v>
      </c>
      <c r="K223" s="52">
        <f t="shared" si="101"/>
        <v>7754</v>
      </c>
      <c r="L223" s="52">
        <f t="shared" si="101"/>
        <v>5697</v>
      </c>
      <c r="M223" s="52">
        <f t="shared" si="101"/>
        <v>2622</v>
      </c>
      <c r="N223" s="52">
        <f t="shared" si="101"/>
        <v>734</v>
      </c>
      <c r="O223" s="52">
        <f t="shared" si="101"/>
        <v>1</v>
      </c>
      <c r="P223" s="52">
        <f t="shared" si="101"/>
        <v>3117</v>
      </c>
      <c r="Q223" s="52">
        <f t="shared" si="101"/>
        <v>-10</v>
      </c>
      <c r="R223" s="52">
        <f t="shared" si="101"/>
        <v>5459</v>
      </c>
      <c r="S223" s="52">
        <f t="shared" si="99"/>
        <v>1832318</v>
      </c>
      <c r="T223" s="53"/>
      <c r="U223" s="43">
        <f t="shared" si="100"/>
        <v>2002</v>
      </c>
      <c r="V223" s="43">
        <f t="shared" si="100"/>
        <v>2003</v>
      </c>
      <c r="W223" s="45">
        <f t="shared" ref="W223:Y231" si="102">D223</f>
        <v>23839</v>
      </c>
      <c r="X223" s="45">
        <f t="shared" si="102"/>
        <v>17997</v>
      </c>
      <c r="Y223" s="45">
        <f t="shared" si="102"/>
        <v>5842</v>
      </c>
      <c r="Z223" s="45">
        <f t="shared" ref="Z223:Z231" si="103">I223</f>
        <v>-6702</v>
      </c>
      <c r="AA223" s="45">
        <f t="shared" ref="AA223:AA231" si="104">L223+M223</f>
        <v>8319</v>
      </c>
      <c r="AB223" s="45">
        <f t="shared" ref="AB223:AB231" si="105">N223+O223+P223+Q223</f>
        <v>3842</v>
      </c>
      <c r="AC223" s="45">
        <f t="shared" ref="AC223:AC231" si="106">R223</f>
        <v>5459</v>
      </c>
      <c r="AD223" s="45">
        <f t="shared" ref="AD223:AD232" si="107">Y223+AC223</f>
        <v>11301</v>
      </c>
    </row>
    <row r="224" spans="1:30" s="44" customFormat="1" ht="12">
      <c r="A224" s="51">
        <v>2003</v>
      </c>
      <c r="B224" s="51">
        <v>2004</v>
      </c>
      <c r="C224" s="52">
        <f t="shared" si="101"/>
        <v>1832318</v>
      </c>
      <c r="D224" s="52">
        <f t="shared" si="99"/>
        <v>24731</v>
      </c>
      <c r="E224" s="52">
        <f t="shared" si="99"/>
        <v>17763</v>
      </c>
      <c r="F224" s="52">
        <f t="shared" si="99"/>
        <v>6968</v>
      </c>
      <c r="G224" s="52">
        <f t="shared" si="99"/>
        <v>69219</v>
      </c>
      <c r="H224" s="52">
        <f t="shared" si="99"/>
        <v>78173</v>
      </c>
      <c r="I224" s="52">
        <f t="shared" si="99"/>
        <v>-8954</v>
      </c>
      <c r="J224" s="52">
        <f t="shared" si="99"/>
        <v>16412</v>
      </c>
      <c r="K224" s="52">
        <f t="shared" si="99"/>
        <v>9301</v>
      </c>
      <c r="L224" s="52">
        <f t="shared" si="99"/>
        <v>7111</v>
      </c>
      <c r="M224" s="52">
        <f t="shared" si="99"/>
        <v>1191</v>
      </c>
      <c r="N224" s="52">
        <f t="shared" si="99"/>
        <v>189</v>
      </c>
      <c r="O224" s="52">
        <f t="shared" si="99"/>
        <v>-81</v>
      </c>
      <c r="P224" s="52">
        <f t="shared" si="99"/>
        <v>3183</v>
      </c>
      <c r="Q224" s="52">
        <f t="shared" si="99"/>
        <v>-20</v>
      </c>
      <c r="R224" s="52">
        <f t="shared" si="99"/>
        <v>2619</v>
      </c>
      <c r="S224" s="52">
        <f t="shared" si="99"/>
        <v>1841905</v>
      </c>
      <c r="T224" s="53"/>
      <c r="U224" s="43">
        <f t="shared" si="100"/>
        <v>2003</v>
      </c>
      <c r="V224" s="43">
        <f t="shared" si="100"/>
        <v>2004</v>
      </c>
      <c r="W224" s="45">
        <f t="shared" si="102"/>
        <v>24731</v>
      </c>
      <c r="X224" s="45">
        <f t="shared" si="102"/>
        <v>17763</v>
      </c>
      <c r="Y224" s="45">
        <f t="shared" si="102"/>
        <v>6968</v>
      </c>
      <c r="Z224" s="45">
        <f t="shared" si="103"/>
        <v>-8954</v>
      </c>
      <c r="AA224" s="45">
        <f t="shared" si="104"/>
        <v>8302</v>
      </c>
      <c r="AB224" s="45">
        <f t="shared" si="105"/>
        <v>3271</v>
      </c>
      <c r="AC224" s="45">
        <f t="shared" si="106"/>
        <v>2619</v>
      </c>
      <c r="AD224" s="45">
        <f t="shared" si="107"/>
        <v>9587</v>
      </c>
    </row>
    <row r="225" spans="1:30" s="44" customFormat="1" ht="12">
      <c r="A225" s="51">
        <v>2004</v>
      </c>
      <c r="B225" s="51">
        <v>2005</v>
      </c>
      <c r="C225" s="52">
        <f t="shared" si="101"/>
        <v>1841905</v>
      </c>
      <c r="D225" s="52">
        <f t="shared" si="99"/>
        <v>25029</v>
      </c>
      <c r="E225" s="52">
        <f t="shared" si="99"/>
        <v>17261</v>
      </c>
      <c r="F225" s="52">
        <f t="shared" si="99"/>
        <v>7768</v>
      </c>
      <c r="G225" s="52">
        <f t="shared" si="99"/>
        <v>69825</v>
      </c>
      <c r="H225" s="52">
        <f t="shared" si="99"/>
        <v>75166</v>
      </c>
      <c r="I225" s="52">
        <f t="shared" si="99"/>
        <v>-5341</v>
      </c>
      <c r="J225" s="52">
        <f t="shared" si="99"/>
        <v>16403</v>
      </c>
      <c r="K225" s="52">
        <f t="shared" si="99"/>
        <v>6367</v>
      </c>
      <c r="L225" s="52">
        <f t="shared" si="99"/>
        <v>10036</v>
      </c>
      <c r="M225" s="52">
        <f t="shared" si="99"/>
        <v>697</v>
      </c>
      <c r="N225" s="52">
        <f t="shared" si="99"/>
        <v>131</v>
      </c>
      <c r="O225" s="52">
        <f t="shared" si="99"/>
        <v>-61</v>
      </c>
      <c r="P225" s="52">
        <f t="shared" si="99"/>
        <v>3250</v>
      </c>
      <c r="Q225" s="52">
        <f t="shared" si="99"/>
        <v>-25</v>
      </c>
      <c r="R225" s="52">
        <f t="shared" si="99"/>
        <v>8687</v>
      </c>
      <c r="S225" s="52">
        <f t="shared" si="99"/>
        <v>1858360</v>
      </c>
      <c r="T225" s="53"/>
      <c r="U225" s="43">
        <f t="shared" si="100"/>
        <v>2004</v>
      </c>
      <c r="V225" s="43">
        <f t="shared" si="100"/>
        <v>2005</v>
      </c>
      <c r="W225" s="45">
        <f t="shared" si="102"/>
        <v>25029</v>
      </c>
      <c r="X225" s="45">
        <f t="shared" si="102"/>
        <v>17261</v>
      </c>
      <c r="Y225" s="45">
        <f t="shared" si="102"/>
        <v>7768</v>
      </c>
      <c r="Z225" s="45">
        <f t="shared" si="103"/>
        <v>-5341</v>
      </c>
      <c r="AA225" s="45">
        <f t="shared" si="104"/>
        <v>10733</v>
      </c>
      <c r="AB225" s="45">
        <f t="shared" si="105"/>
        <v>3295</v>
      </c>
      <c r="AC225" s="45">
        <f t="shared" si="106"/>
        <v>8687</v>
      </c>
      <c r="AD225" s="45">
        <f t="shared" si="107"/>
        <v>16455</v>
      </c>
    </row>
    <row r="226" spans="1:30" s="44" customFormat="1" ht="12">
      <c r="A226" s="51">
        <v>2005</v>
      </c>
      <c r="B226" s="51">
        <v>2006</v>
      </c>
      <c r="C226" s="52">
        <f t="shared" si="101"/>
        <v>1858360</v>
      </c>
      <c r="D226" s="52">
        <f t="shared" si="99"/>
        <v>25234</v>
      </c>
      <c r="E226" s="52">
        <f t="shared" si="99"/>
        <v>16877</v>
      </c>
      <c r="F226" s="52">
        <f t="shared" si="99"/>
        <v>8357</v>
      </c>
      <c r="G226" s="52">
        <f t="shared" si="99"/>
        <v>70818</v>
      </c>
      <c r="H226" s="52">
        <f t="shared" si="99"/>
        <v>77084</v>
      </c>
      <c r="I226" s="52">
        <f t="shared" si="99"/>
        <v>-6266</v>
      </c>
      <c r="J226" s="52">
        <f t="shared" si="99"/>
        <v>14138</v>
      </c>
      <c r="K226" s="52">
        <f t="shared" si="99"/>
        <v>8811</v>
      </c>
      <c r="L226" s="52">
        <f t="shared" si="99"/>
        <v>5327</v>
      </c>
      <c r="M226" s="52">
        <f t="shared" si="99"/>
        <v>346</v>
      </c>
      <c r="N226" s="52">
        <f t="shared" si="99"/>
        <v>96</v>
      </c>
      <c r="O226" s="52">
        <f t="shared" si="99"/>
        <v>11</v>
      </c>
      <c r="P226" s="52">
        <f t="shared" si="99"/>
        <v>3442</v>
      </c>
      <c r="Q226" s="52">
        <f t="shared" si="99"/>
        <v>-35</v>
      </c>
      <c r="R226" s="52">
        <f t="shared" si="99"/>
        <v>2921</v>
      </c>
      <c r="S226" s="52">
        <f t="shared" si="99"/>
        <v>1869638</v>
      </c>
      <c r="T226" s="53"/>
      <c r="U226" s="43">
        <f t="shared" si="100"/>
        <v>2005</v>
      </c>
      <c r="V226" s="43">
        <f t="shared" si="100"/>
        <v>2006</v>
      </c>
      <c r="W226" s="45">
        <f t="shared" si="102"/>
        <v>25234</v>
      </c>
      <c r="X226" s="45">
        <f t="shared" si="102"/>
        <v>16877</v>
      </c>
      <c r="Y226" s="45">
        <f t="shared" si="102"/>
        <v>8357</v>
      </c>
      <c r="Z226" s="45">
        <f t="shared" si="103"/>
        <v>-6266</v>
      </c>
      <c r="AA226" s="45">
        <f t="shared" si="104"/>
        <v>5673</v>
      </c>
      <c r="AB226" s="45">
        <f t="shared" si="105"/>
        <v>3514</v>
      </c>
      <c r="AC226" s="45">
        <f t="shared" si="106"/>
        <v>2921</v>
      </c>
      <c r="AD226" s="45">
        <f t="shared" si="107"/>
        <v>11278</v>
      </c>
    </row>
    <row r="227" spans="1:30" s="44" customFormat="1" ht="12">
      <c r="A227" s="51">
        <v>2006</v>
      </c>
      <c r="B227" s="51">
        <v>2007</v>
      </c>
      <c r="C227" s="52">
        <f t="shared" si="101"/>
        <v>1869638</v>
      </c>
      <c r="D227" s="52">
        <f t="shared" si="99"/>
        <v>26331</v>
      </c>
      <c r="E227" s="52">
        <f t="shared" si="99"/>
        <v>16804</v>
      </c>
      <c r="F227" s="52">
        <f t="shared" si="99"/>
        <v>9527</v>
      </c>
      <c r="G227" s="52">
        <f t="shared" si="99"/>
        <v>73848</v>
      </c>
      <c r="H227" s="52">
        <f t="shared" si="99"/>
        <v>80127</v>
      </c>
      <c r="I227" s="52">
        <f t="shared" si="99"/>
        <v>-6279</v>
      </c>
      <c r="J227" s="52">
        <f t="shared" si="99"/>
        <v>16142</v>
      </c>
      <c r="K227" s="52">
        <f t="shared" si="99"/>
        <v>9471</v>
      </c>
      <c r="L227" s="52">
        <f t="shared" si="99"/>
        <v>6671</v>
      </c>
      <c r="M227" s="52">
        <f t="shared" si="99"/>
        <v>468</v>
      </c>
      <c r="N227" s="52">
        <f t="shared" si="99"/>
        <v>134</v>
      </c>
      <c r="O227" s="52">
        <f t="shared" si="99"/>
        <v>17</v>
      </c>
      <c r="P227" s="52">
        <f t="shared" si="99"/>
        <v>3495</v>
      </c>
      <c r="Q227" s="52">
        <f t="shared" si="99"/>
        <v>-36</v>
      </c>
      <c r="R227" s="52">
        <f t="shared" si="99"/>
        <v>4470</v>
      </c>
      <c r="S227" s="52">
        <f t="shared" si="99"/>
        <v>1883635</v>
      </c>
      <c r="T227" s="53"/>
      <c r="U227" s="43">
        <f t="shared" si="100"/>
        <v>2006</v>
      </c>
      <c r="V227" s="43">
        <f t="shared" si="100"/>
        <v>2007</v>
      </c>
      <c r="W227" s="45">
        <f t="shared" si="102"/>
        <v>26331</v>
      </c>
      <c r="X227" s="45">
        <f t="shared" si="102"/>
        <v>16804</v>
      </c>
      <c r="Y227" s="45">
        <f t="shared" si="102"/>
        <v>9527</v>
      </c>
      <c r="Z227" s="45">
        <f t="shared" si="103"/>
        <v>-6279</v>
      </c>
      <c r="AA227" s="45">
        <f t="shared" si="104"/>
        <v>7139</v>
      </c>
      <c r="AB227" s="45">
        <f t="shared" si="105"/>
        <v>3610</v>
      </c>
      <c r="AC227" s="45">
        <f t="shared" si="106"/>
        <v>4470</v>
      </c>
      <c r="AD227" s="45">
        <f t="shared" si="107"/>
        <v>13997</v>
      </c>
    </row>
    <row r="228" spans="1:30" s="44" customFormat="1" ht="12">
      <c r="A228" s="51">
        <v>2007</v>
      </c>
      <c r="B228" s="51">
        <v>2008</v>
      </c>
      <c r="C228" s="52">
        <f t="shared" si="101"/>
        <v>1883635</v>
      </c>
      <c r="D228" s="52">
        <f t="shared" si="99"/>
        <v>27049</v>
      </c>
      <c r="E228" s="52">
        <f t="shared" si="99"/>
        <v>16462</v>
      </c>
      <c r="F228" s="52">
        <f t="shared" si="99"/>
        <v>10587</v>
      </c>
      <c r="G228" s="52">
        <f t="shared" si="99"/>
        <v>72741</v>
      </c>
      <c r="H228" s="52">
        <f t="shared" si="99"/>
        <v>78791</v>
      </c>
      <c r="I228" s="52">
        <f t="shared" si="99"/>
        <v>-6050</v>
      </c>
      <c r="J228" s="52">
        <f t="shared" si="99"/>
        <v>14271</v>
      </c>
      <c r="K228" s="52">
        <f t="shared" si="99"/>
        <v>6193</v>
      </c>
      <c r="L228" s="52">
        <f t="shared" si="99"/>
        <v>8078</v>
      </c>
      <c r="M228" s="52">
        <f t="shared" si="99"/>
        <v>624</v>
      </c>
      <c r="N228" s="52">
        <f t="shared" si="99"/>
        <v>-120</v>
      </c>
      <c r="O228" s="52">
        <f t="shared" si="99"/>
        <v>72</v>
      </c>
      <c r="P228" s="52">
        <f t="shared" si="99"/>
        <v>3429</v>
      </c>
      <c r="Q228" s="52">
        <f t="shared" si="99"/>
        <v>-40</v>
      </c>
      <c r="R228" s="52">
        <f t="shared" si="99"/>
        <v>5993</v>
      </c>
      <c r="S228" s="52">
        <f t="shared" si="99"/>
        <v>1900215</v>
      </c>
      <c r="T228" s="53"/>
      <c r="U228" s="43">
        <f t="shared" si="100"/>
        <v>2007</v>
      </c>
      <c r="V228" s="43">
        <f t="shared" si="100"/>
        <v>2008</v>
      </c>
      <c r="W228" s="45">
        <f t="shared" si="102"/>
        <v>27049</v>
      </c>
      <c r="X228" s="45">
        <f t="shared" si="102"/>
        <v>16462</v>
      </c>
      <c r="Y228" s="45">
        <f t="shared" si="102"/>
        <v>10587</v>
      </c>
      <c r="Z228" s="45">
        <f t="shared" si="103"/>
        <v>-6050</v>
      </c>
      <c r="AA228" s="45">
        <f t="shared" si="104"/>
        <v>8702</v>
      </c>
      <c r="AB228" s="45">
        <f t="shared" si="105"/>
        <v>3341</v>
      </c>
      <c r="AC228" s="45">
        <f t="shared" si="106"/>
        <v>5993</v>
      </c>
      <c r="AD228" s="45">
        <f t="shared" si="107"/>
        <v>16580</v>
      </c>
    </row>
    <row r="229" spans="1:30" s="44" customFormat="1" ht="12">
      <c r="A229" s="51">
        <v>2008</v>
      </c>
      <c r="B229" s="51">
        <v>2009</v>
      </c>
      <c r="C229" s="52">
        <f t="shared" si="101"/>
        <v>1900215</v>
      </c>
      <c r="D229" s="52">
        <f t="shared" si="99"/>
        <v>27321</v>
      </c>
      <c r="E229" s="52">
        <f t="shared" si="99"/>
        <v>16228</v>
      </c>
      <c r="F229" s="52">
        <f t="shared" si="99"/>
        <v>11093</v>
      </c>
      <c r="G229" s="52">
        <f t="shared" si="99"/>
        <v>70733</v>
      </c>
      <c r="H229" s="52">
        <f t="shared" si="99"/>
        <v>75134</v>
      </c>
      <c r="I229" s="52">
        <f t="shared" si="99"/>
        <v>-4401</v>
      </c>
      <c r="J229" s="52">
        <f t="shared" si="99"/>
        <v>13805</v>
      </c>
      <c r="K229" s="52">
        <f t="shared" si="99"/>
        <v>10093</v>
      </c>
      <c r="L229" s="52">
        <f t="shared" si="99"/>
        <v>3712</v>
      </c>
      <c r="M229" s="52">
        <f t="shared" si="99"/>
        <v>891</v>
      </c>
      <c r="N229" s="52">
        <f t="shared" si="99"/>
        <v>-83</v>
      </c>
      <c r="O229" s="52">
        <f t="shared" si="99"/>
        <v>38</v>
      </c>
      <c r="P229" s="52">
        <f t="shared" si="99"/>
        <v>3459</v>
      </c>
      <c r="Q229" s="52">
        <f t="shared" si="99"/>
        <v>-29</v>
      </c>
      <c r="R229" s="52">
        <f t="shared" si="99"/>
        <v>3587</v>
      </c>
      <c r="S229" s="52">
        <f t="shared" si="99"/>
        <v>1914895</v>
      </c>
      <c r="T229" s="53"/>
      <c r="U229" s="43">
        <f t="shared" si="100"/>
        <v>2008</v>
      </c>
      <c r="V229" s="43">
        <f t="shared" si="100"/>
        <v>2009</v>
      </c>
      <c r="W229" s="45">
        <f t="shared" si="102"/>
        <v>27321</v>
      </c>
      <c r="X229" s="45">
        <f t="shared" si="102"/>
        <v>16228</v>
      </c>
      <c r="Y229" s="45">
        <f t="shared" si="102"/>
        <v>11093</v>
      </c>
      <c r="Z229" s="45">
        <f t="shared" si="103"/>
        <v>-4401</v>
      </c>
      <c r="AA229" s="45">
        <f t="shared" si="104"/>
        <v>4603</v>
      </c>
      <c r="AB229" s="45">
        <f t="shared" si="105"/>
        <v>3385</v>
      </c>
      <c r="AC229" s="45">
        <f t="shared" si="106"/>
        <v>3587</v>
      </c>
      <c r="AD229" s="45">
        <f t="shared" si="107"/>
        <v>14680</v>
      </c>
    </row>
    <row r="230" spans="1:30" s="44" customFormat="1" ht="12">
      <c r="A230" s="51">
        <v>2009</v>
      </c>
      <c r="B230" s="51">
        <v>2010</v>
      </c>
      <c r="C230" s="52">
        <f t="shared" si="101"/>
        <v>1914895</v>
      </c>
      <c r="D230" s="52">
        <f t="shared" si="99"/>
        <v>26788</v>
      </c>
      <c r="E230" s="52">
        <f t="shared" si="99"/>
        <v>15937</v>
      </c>
      <c r="F230" s="52">
        <f t="shared" si="99"/>
        <v>10851</v>
      </c>
      <c r="G230" s="52">
        <f t="shared" si="99"/>
        <v>71702</v>
      </c>
      <c r="H230" s="52">
        <f t="shared" si="99"/>
        <v>77849</v>
      </c>
      <c r="I230" s="52">
        <f t="shared" si="99"/>
        <v>-6147</v>
      </c>
      <c r="J230" s="52">
        <f t="shared" si="99"/>
        <v>14037</v>
      </c>
      <c r="K230" s="52">
        <f t="shared" si="99"/>
        <v>8106</v>
      </c>
      <c r="L230" s="52">
        <f t="shared" si="99"/>
        <v>5931</v>
      </c>
      <c r="M230" s="52">
        <f t="shared" si="99"/>
        <v>535</v>
      </c>
      <c r="N230" s="52">
        <f t="shared" si="99"/>
        <v>-41</v>
      </c>
      <c r="O230" s="52">
        <f t="shared" si="99"/>
        <v>8</v>
      </c>
      <c r="P230" s="52">
        <f t="shared" si="99"/>
        <v>3283</v>
      </c>
      <c r="Q230" s="52">
        <f t="shared" si="99"/>
        <v>-9</v>
      </c>
      <c r="R230" s="52">
        <f t="shared" si="99"/>
        <v>3560</v>
      </c>
      <c r="S230" s="52">
        <f t="shared" si="99"/>
        <v>1929306</v>
      </c>
      <c r="T230" s="53"/>
      <c r="U230" s="43">
        <f t="shared" si="100"/>
        <v>2009</v>
      </c>
      <c r="V230" s="43">
        <f t="shared" si="100"/>
        <v>2010</v>
      </c>
      <c r="W230" s="45">
        <f t="shared" si="102"/>
        <v>26788</v>
      </c>
      <c r="X230" s="45">
        <f t="shared" si="102"/>
        <v>15937</v>
      </c>
      <c r="Y230" s="45">
        <f t="shared" si="102"/>
        <v>10851</v>
      </c>
      <c r="Z230" s="45">
        <f t="shared" si="103"/>
        <v>-6147</v>
      </c>
      <c r="AA230" s="45">
        <f t="shared" si="104"/>
        <v>6466</v>
      </c>
      <c r="AB230" s="45">
        <f t="shared" si="105"/>
        <v>3241</v>
      </c>
      <c r="AC230" s="45">
        <f t="shared" si="106"/>
        <v>3560</v>
      </c>
      <c r="AD230" s="45">
        <f t="shared" si="107"/>
        <v>14411</v>
      </c>
    </row>
    <row r="231" spans="1:30" s="44" customFormat="1" ht="12">
      <c r="A231" s="51">
        <v>2010</v>
      </c>
      <c r="B231" s="51">
        <v>2011</v>
      </c>
      <c r="C231" s="52">
        <f t="shared" si="101"/>
        <v>1929306</v>
      </c>
      <c r="D231" s="52">
        <f t="shared" si="99"/>
        <v>27529</v>
      </c>
      <c r="E231" s="52">
        <f t="shared" si="99"/>
        <v>15853</v>
      </c>
      <c r="F231" s="52">
        <f t="shared" si="99"/>
        <v>11676</v>
      </c>
      <c r="G231" s="52">
        <f t="shared" si="99"/>
        <v>71616</v>
      </c>
      <c r="H231" s="52">
        <f t="shared" si="99"/>
        <v>76909</v>
      </c>
      <c r="I231" s="52">
        <f t="shared" si="99"/>
        <v>-5293</v>
      </c>
      <c r="J231" s="52">
        <f t="shared" si="99"/>
        <v>17881</v>
      </c>
      <c r="K231" s="52">
        <f t="shared" si="99"/>
        <v>10200</v>
      </c>
      <c r="L231" s="52">
        <f t="shared" si="99"/>
        <v>7681</v>
      </c>
      <c r="M231" s="52">
        <f t="shared" si="99"/>
        <v>543</v>
      </c>
      <c r="N231" s="52">
        <f t="shared" si="99"/>
        <v>-72</v>
      </c>
      <c r="O231" s="52">
        <f t="shared" si="99"/>
        <v>-19</v>
      </c>
      <c r="P231" s="52">
        <f t="shared" si="99"/>
        <v>2661</v>
      </c>
      <c r="Q231" s="52">
        <f t="shared" si="99"/>
        <v>0</v>
      </c>
      <c r="R231" s="52">
        <f t="shared" si="99"/>
        <v>5501</v>
      </c>
      <c r="S231" s="52">
        <f t="shared" si="99"/>
        <v>1946483</v>
      </c>
      <c r="T231" s="53"/>
      <c r="U231" s="43">
        <f t="shared" si="100"/>
        <v>2010</v>
      </c>
      <c r="V231" s="43">
        <f t="shared" si="100"/>
        <v>2011</v>
      </c>
      <c r="W231" s="45">
        <f t="shared" si="102"/>
        <v>27529</v>
      </c>
      <c r="X231" s="45">
        <f t="shared" si="102"/>
        <v>15853</v>
      </c>
      <c r="Y231" s="45">
        <f t="shared" si="102"/>
        <v>11676</v>
      </c>
      <c r="Z231" s="45">
        <f t="shared" si="103"/>
        <v>-5293</v>
      </c>
      <c r="AA231" s="45">
        <f t="shared" si="104"/>
        <v>8224</v>
      </c>
      <c r="AB231" s="45">
        <f t="shared" si="105"/>
        <v>2570</v>
      </c>
      <c r="AC231" s="45">
        <f t="shared" si="106"/>
        <v>5501</v>
      </c>
      <c r="AD231" s="45">
        <f t="shared" si="107"/>
        <v>17177</v>
      </c>
    </row>
    <row r="232" spans="1:30" s="92" customFormat="1">
      <c r="A232" s="145"/>
      <c r="B232" s="145"/>
      <c r="C232" s="146"/>
      <c r="D232" s="146"/>
      <c r="E232" s="146"/>
      <c r="F232" s="146"/>
      <c r="G232" s="146"/>
      <c r="H232" s="146"/>
      <c r="I232" s="146"/>
      <c r="J232" s="146"/>
      <c r="K232" s="146"/>
      <c r="L232" s="146"/>
      <c r="M232" s="146"/>
      <c r="N232" s="146"/>
      <c r="O232" s="146"/>
      <c r="P232" s="146"/>
      <c r="Q232" s="146"/>
      <c r="R232" s="146"/>
      <c r="S232" s="146"/>
      <c r="T232" s="146"/>
      <c r="U232" s="43">
        <f>A239</f>
        <v>2011</v>
      </c>
      <c r="V232" s="43">
        <f>B239</f>
        <v>2012</v>
      </c>
      <c r="W232" s="141">
        <f>D239</f>
        <v>27827</v>
      </c>
      <c r="X232" s="141">
        <f t="shared" ref="X232:Y232" si="108">E239</f>
        <v>15790</v>
      </c>
      <c r="Y232" s="141">
        <f t="shared" si="108"/>
        <v>12037</v>
      </c>
      <c r="Z232" s="141">
        <f>I239</f>
        <v>-3538</v>
      </c>
      <c r="AA232" s="141">
        <f>L239</f>
        <v>5352</v>
      </c>
      <c r="AB232" s="141">
        <f>P239</f>
        <v>-127</v>
      </c>
      <c r="AC232" s="141">
        <f>R239</f>
        <v>1687</v>
      </c>
      <c r="AD232" s="45">
        <f t="shared" si="107"/>
        <v>13724</v>
      </c>
    </row>
    <row r="233" spans="1:30" s="92" customFormat="1">
      <c r="A233" s="145" t="s">
        <v>67</v>
      </c>
      <c r="B233" s="145"/>
      <c r="C233" s="146"/>
      <c r="D233" s="146"/>
      <c r="E233" s="146"/>
      <c r="F233" s="146"/>
      <c r="G233" s="146"/>
      <c r="H233" s="146"/>
      <c r="I233" s="146"/>
      <c r="J233" s="146"/>
      <c r="K233" s="146"/>
      <c r="L233" s="146"/>
      <c r="M233" s="146"/>
      <c r="N233" s="146"/>
      <c r="O233" s="146"/>
      <c r="P233" s="146"/>
      <c r="Q233" s="146"/>
      <c r="R233" s="146"/>
      <c r="S233" s="146"/>
      <c r="T233" s="146"/>
      <c r="U233" s="131"/>
      <c r="V233" s="131"/>
    </row>
    <row r="234" spans="1:30" s="92" customFormat="1">
      <c r="A234" s="145" t="s">
        <v>19</v>
      </c>
      <c r="B234" s="145"/>
      <c r="C234" s="146"/>
      <c r="D234" s="146"/>
      <c r="E234" s="146"/>
      <c r="F234" s="146"/>
      <c r="G234" s="147">
        <f t="shared" ref="G234:R234" si="109">AVERAGE(G222:G231)</f>
        <v>71248.3</v>
      </c>
      <c r="H234" s="147">
        <f t="shared" si="109"/>
        <v>77422.899999999994</v>
      </c>
      <c r="I234" s="147">
        <f t="shared" si="109"/>
        <v>-6174.6</v>
      </c>
      <c r="J234" s="147">
        <f t="shared" si="109"/>
        <v>14933.7</v>
      </c>
      <c r="K234" s="147">
        <f t="shared" si="109"/>
        <v>8457.2000000000007</v>
      </c>
      <c r="L234" s="147">
        <f t="shared" si="109"/>
        <v>6476.5</v>
      </c>
      <c r="M234" s="147">
        <f t="shared" si="109"/>
        <v>1049.2</v>
      </c>
      <c r="N234" s="147">
        <f t="shared" si="109"/>
        <v>99.5</v>
      </c>
      <c r="O234" s="147">
        <f t="shared" si="109"/>
        <v>-1.9</v>
      </c>
      <c r="P234" s="147">
        <f t="shared" si="109"/>
        <v>3237.1</v>
      </c>
      <c r="Q234" s="147">
        <f t="shared" si="109"/>
        <v>-20.399999999999999</v>
      </c>
      <c r="R234" s="147">
        <f t="shared" si="109"/>
        <v>4665.3999999999996</v>
      </c>
      <c r="S234" s="146"/>
      <c r="T234" s="146"/>
      <c r="U234" s="131" t="s">
        <v>17</v>
      </c>
      <c r="V234" s="131"/>
    </row>
    <row r="235" spans="1:30" s="92" customFormat="1">
      <c r="A235" s="145"/>
      <c r="B235" s="145"/>
      <c r="C235" s="146"/>
      <c r="D235" s="146"/>
      <c r="E235" s="146"/>
      <c r="F235" s="146"/>
      <c r="G235" s="146"/>
      <c r="H235" s="146"/>
      <c r="I235" s="146"/>
      <c r="J235" s="146"/>
      <c r="K235" s="146"/>
      <c r="L235" s="146"/>
      <c r="M235" s="146"/>
      <c r="N235" s="146"/>
      <c r="O235" s="146"/>
      <c r="P235" s="146"/>
      <c r="Q235" s="146"/>
      <c r="R235" s="146"/>
      <c r="S235" s="146"/>
      <c r="T235" s="146"/>
      <c r="U235" s="131" t="s">
        <v>19</v>
      </c>
      <c r="V235" s="131"/>
      <c r="Y235" s="141">
        <f t="shared" ref="Y235:AD235" si="110">AVERAGE(Y222:Y231)</f>
        <v>8807.2999999999993</v>
      </c>
      <c r="Z235" s="141">
        <f t="shared" si="110"/>
        <v>-6174.6</v>
      </c>
      <c r="AA235" s="141">
        <f t="shared" si="110"/>
        <v>7525.7</v>
      </c>
      <c r="AB235" s="141">
        <f t="shared" si="110"/>
        <v>3314.3</v>
      </c>
      <c r="AC235" s="141">
        <f t="shared" si="110"/>
        <v>4665.3999999999996</v>
      </c>
      <c r="AD235" s="141">
        <f t="shared" si="110"/>
        <v>13472.7</v>
      </c>
    </row>
    <row r="236" spans="1:30" s="92" customFormat="1" ht="15" customHeight="1">
      <c r="A236" s="46"/>
      <c r="B236" s="46"/>
      <c r="C236" s="46" t="s">
        <v>48</v>
      </c>
      <c r="D236" s="47" t="s">
        <v>49</v>
      </c>
      <c r="E236" s="47" t="s">
        <v>50</v>
      </c>
      <c r="F236" s="47" t="s">
        <v>25</v>
      </c>
      <c r="G236" s="47" t="s">
        <v>51</v>
      </c>
      <c r="H236" s="47" t="s">
        <v>52</v>
      </c>
      <c r="I236" s="47" t="s">
        <v>51</v>
      </c>
      <c r="J236" s="47" t="s">
        <v>53</v>
      </c>
      <c r="K236" s="47" t="s">
        <v>53</v>
      </c>
      <c r="L236" s="47" t="s">
        <v>68</v>
      </c>
      <c r="M236" s="146"/>
      <c r="N236" s="146"/>
      <c r="O236" s="146"/>
      <c r="P236" s="48" t="s">
        <v>69</v>
      </c>
      <c r="Q236" s="146"/>
      <c r="R236" s="48" t="s">
        <v>70</v>
      </c>
      <c r="S236" s="46" t="s">
        <v>59</v>
      </c>
      <c r="T236" s="146"/>
    </row>
    <row r="237" spans="1:30" s="92" customFormat="1">
      <c r="A237" s="46"/>
      <c r="B237" s="46"/>
      <c r="C237" s="46" t="s">
        <v>60</v>
      </c>
      <c r="D237" s="47"/>
      <c r="E237" s="47"/>
      <c r="F237" s="47" t="s">
        <v>26</v>
      </c>
      <c r="G237" s="47" t="s">
        <v>61</v>
      </c>
      <c r="H237" s="47" t="s">
        <v>62</v>
      </c>
      <c r="I237" s="47" t="s">
        <v>63</v>
      </c>
      <c r="J237" s="47" t="s">
        <v>61</v>
      </c>
      <c r="K237" s="47" t="s">
        <v>62</v>
      </c>
      <c r="L237" s="47" t="s">
        <v>63</v>
      </c>
      <c r="M237" s="146"/>
      <c r="N237" s="146"/>
      <c r="O237" s="146"/>
      <c r="P237" s="48" t="s">
        <v>72</v>
      </c>
      <c r="Q237" s="146"/>
      <c r="R237" s="48" t="s">
        <v>73</v>
      </c>
      <c r="S237" s="46" t="s">
        <v>60</v>
      </c>
      <c r="T237" s="146"/>
      <c r="U237" s="131" t="s">
        <v>9</v>
      </c>
      <c r="V237" s="131"/>
      <c r="Y237" s="141">
        <f t="shared" ref="Y237:AD237" si="111">AVERAGE(Y228:Y232)</f>
        <v>11248.8</v>
      </c>
      <c r="Z237" s="141">
        <f t="shared" si="111"/>
        <v>-5085.8</v>
      </c>
      <c r="AA237" s="141">
        <f t="shared" si="111"/>
        <v>6669.4</v>
      </c>
      <c r="AB237" s="141">
        <f t="shared" si="111"/>
        <v>2482</v>
      </c>
      <c r="AC237" s="141">
        <f t="shared" si="111"/>
        <v>4065.6</v>
      </c>
      <c r="AD237" s="141">
        <f t="shared" si="111"/>
        <v>15314.4</v>
      </c>
    </row>
    <row r="238" spans="1:30" s="92" customFormat="1">
      <c r="A238" s="145"/>
      <c r="B238" s="145"/>
      <c r="C238" s="146"/>
      <c r="D238" s="146"/>
      <c r="E238" s="146"/>
      <c r="F238" s="146"/>
      <c r="G238" s="146"/>
      <c r="H238" s="146"/>
      <c r="I238" s="146"/>
      <c r="J238" s="146"/>
      <c r="K238" s="146"/>
      <c r="L238" s="146"/>
      <c r="M238" s="146"/>
      <c r="N238" s="146"/>
      <c r="O238" s="146"/>
      <c r="P238" s="146"/>
      <c r="Q238" s="146"/>
      <c r="R238" s="146"/>
      <c r="S238" s="146"/>
      <c r="T238" s="146"/>
    </row>
    <row r="239" spans="1:30" s="44" customFormat="1">
      <c r="A239" s="145">
        <v>2011</v>
      </c>
      <c r="B239" s="51">
        <v>2012</v>
      </c>
      <c r="C239" s="52">
        <f t="shared" ref="C239:L239" si="112">C23+C47+C71+C95+C119+C143+C167+C191+C215</f>
        <v>1946483</v>
      </c>
      <c r="D239" s="52">
        <f t="shared" si="112"/>
        <v>27827</v>
      </c>
      <c r="E239" s="52">
        <f t="shared" si="112"/>
        <v>15790</v>
      </c>
      <c r="F239" s="52">
        <f t="shared" si="112"/>
        <v>12037</v>
      </c>
      <c r="G239" s="52">
        <f t="shared" si="112"/>
        <v>77389</v>
      </c>
      <c r="H239" s="52">
        <f t="shared" si="112"/>
        <v>80927</v>
      </c>
      <c r="I239" s="52">
        <f t="shared" si="112"/>
        <v>-3538</v>
      </c>
      <c r="J239" s="52">
        <f t="shared" si="112"/>
        <v>13854</v>
      </c>
      <c r="K239" s="52">
        <f t="shared" si="112"/>
        <v>8502</v>
      </c>
      <c r="L239" s="52">
        <f t="shared" si="112"/>
        <v>5352</v>
      </c>
      <c r="M239" s="52"/>
      <c r="N239" s="52"/>
      <c r="O239" s="52"/>
      <c r="P239" s="52">
        <f t="shared" ref="P239" si="113">P23+P47+P71+P95+P119+P143+P167+P191+P215</f>
        <v>-127</v>
      </c>
      <c r="Q239" s="52"/>
      <c r="R239" s="52">
        <f t="shared" ref="R239:S239" si="114">R23+R47+R71+R95+R119+R143+R167+R191+R215</f>
        <v>1687</v>
      </c>
      <c r="S239" s="52">
        <f t="shared" si="114"/>
        <v>1960207</v>
      </c>
      <c r="T239" s="53"/>
    </row>
    <row r="241" spans="1:30">
      <c r="A241" s="27" t="s">
        <v>43</v>
      </c>
    </row>
    <row r="243" spans="1:30" s="32" customFormat="1" ht="24">
      <c r="A243" s="38"/>
      <c r="B243" s="38"/>
      <c r="C243" s="38" t="s">
        <v>48</v>
      </c>
      <c r="D243" s="39" t="s">
        <v>49</v>
      </c>
      <c r="E243" s="39" t="s">
        <v>50</v>
      </c>
      <c r="F243" s="39" t="s">
        <v>25</v>
      </c>
      <c r="G243" s="39" t="s">
        <v>51</v>
      </c>
      <c r="H243" s="39" t="s">
        <v>52</v>
      </c>
      <c r="I243" s="39" t="s">
        <v>51</v>
      </c>
      <c r="J243" s="39" t="s">
        <v>53</v>
      </c>
      <c r="K243" s="39" t="s">
        <v>53</v>
      </c>
      <c r="L243" s="39" t="s">
        <v>53</v>
      </c>
      <c r="M243" s="39" t="s">
        <v>54</v>
      </c>
      <c r="N243" s="39" t="s">
        <v>55</v>
      </c>
      <c r="O243" s="39" t="s">
        <v>56</v>
      </c>
      <c r="P243" s="40" t="s">
        <v>30</v>
      </c>
      <c r="Q243" s="40" t="s">
        <v>57</v>
      </c>
      <c r="R243" s="40" t="s">
        <v>58</v>
      </c>
      <c r="S243" s="38" t="s">
        <v>59</v>
      </c>
      <c r="W243" s="38" t="s">
        <v>49</v>
      </c>
      <c r="X243" s="38" t="s">
        <v>50</v>
      </c>
      <c r="Y243" s="38" t="s">
        <v>25</v>
      </c>
      <c r="Z243" s="38" t="s">
        <v>27</v>
      </c>
      <c r="AA243" s="38" t="s">
        <v>27</v>
      </c>
      <c r="AB243" s="38" t="s">
        <v>30</v>
      </c>
      <c r="AC243" s="38" t="s">
        <v>27</v>
      </c>
      <c r="AD243" s="38" t="s">
        <v>32</v>
      </c>
    </row>
    <row r="244" spans="1:30" s="32" customFormat="1" ht="12">
      <c r="B244" s="38"/>
      <c r="C244" s="38" t="s">
        <v>60</v>
      </c>
      <c r="D244" s="39"/>
      <c r="E244" s="39"/>
      <c r="F244" s="39" t="s">
        <v>26</v>
      </c>
      <c r="G244" s="39" t="s">
        <v>61</v>
      </c>
      <c r="H244" s="39" t="s">
        <v>62</v>
      </c>
      <c r="I244" s="39" t="s">
        <v>63</v>
      </c>
      <c r="J244" s="39" t="s">
        <v>61</v>
      </c>
      <c r="K244" s="39" t="s">
        <v>62</v>
      </c>
      <c r="L244" s="39" t="s">
        <v>63</v>
      </c>
      <c r="M244" s="39" t="s">
        <v>64</v>
      </c>
      <c r="N244" s="38"/>
      <c r="P244" s="38" t="s">
        <v>65</v>
      </c>
      <c r="Q244" s="38" t="s">
        <v>66</v>
      </c>
      <c r="R244" s="40"/>
      <c r="S244" s="38" t="s">
        <v>60</v>
      </c>
      <c r="W244" s="38"/>
      <c r="X244" s="38"/>
      <c r="Y244" s="38" t="s">
        <v>26</v>
      </c>
      <c r="Z244" s="38" t="s">
        <v>28</v>
      </c>
      <c r="AA244" s="38" t="s">
        <v>29</v>
      </c>
      <c r="AB244" s="38"/>
      <c r="AC244" s="38" t="s">
        <v>31</v>
      </c>
      <c r="AD244" s="38" t="s">
        <v>26</v>
      </c>
    </row>
    <row r="245" spans="1:30" s="32" customFormat="1" ht="12">
      <c r="B245" s="38"/>
      <c r="C245" s="38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R245" s="39"/>
      <c r="S245" s="38"/>
    </row>
    <row r="246" spans="1:30" s="37" customFormat="1" ht="12">
      <c r="A246" s="41">
        <v>2001</v>
      </c>
      <c r="B246" s="41">
        <v>2002</v>
      </c>
      <c r="C246" s="17">
        <v>61788</v>
      </c>
      <c r="D246" s="17">
        <v>619</v>
      </c>
      <c r="E246" s="17">
        <v>608</v>
      </c>
      <c r="F246" s="18">
        <v>11</v>
      </c>
      <c r="G246" s="17">
        <v>2982</v>
      </c>
      <c r="H246" s="17">
        <v>2952</v>
      </c>
      <c r="I246" s="17">
        <v>30</v>
      </c>
      <c r="J246" s="17">
        <v>107</v>
      </c>
      <c r="K246" s="17">
        <v>71</v>
      </c>
      <c r="L246" s="17">
        <v>36</v>
      </c>
      <c r="M246" s="17">
        <v>0</v>
      </c>
      <c r="N246" s="17">
        <v>6</v>
      </c>
      <c r="O246" s="17">
        <v>0</v>
      </c>
      <c r="P246" s="17">
        <v>-46</v>
      </c>
      <c r="Q246" s="17">
        <v>0</v>
      </c>
      <c r="R246" s="17">
        <v>26</v>
      </c>
      <c r="S246" s="17">
        <v>61825</v>
      </c>
      <c r="U246" s="41">
        <f t="shared" ref="U246:V255" si="115">A246</f>
        <v>2001</v>
      </c>
      <c r="V246" s="41">
        <f t="shared" si="115"/>
        <v>2002</v>
      </c>
      <c r="W246" s="17">
        <f t="shared" ref="W246:Y255" si="116">D246</f>
        <v>619</v>
      </c>
      <c r="X246" s="17">
        <f t="shared" si="116"/>
        <v>608</v>
      </c>
      <c r="Y246" s="17">
        <f t="shared" si="116"/>
        <v>11</v>
      </c>
      <c r="Z246" s="17">
        <f t="shared" ref="Z246:Z255" si="117">I246</f>
        <v>30</v>
      </c>
      <c r="AA246" s="17">
        <f t="shared" ref="AA246:AA255" si="118">L246+M246</f>
        <v>36</v>
      </c>
      <c r="AB246" s="17">
        <f t="shared" ref="AB246:AB255" si="119">N246+O246+P246+Q246</f>
        <v>-40</v>
      </c>
      <c r="AC246" s="17">
        <f t="shared" ref="AC246:AC255" si="120">R246</f>
        <v>26</v>
      </c>
      <c r="AD246" s="17">
        <f t="shared" ref="AD246:AD256" si="121">Y246+AC246</f>
        <v>37</v>
      </c>
    </row>
    <row r="247" spans="1:30" s="37" customFormat="1" ht="12">
      <c r="A247" s="41">
        <v>2002</v>
      </c>
      <c r="B247" s="41">
        <v>2003</v>
      </c>
      <c r="C247" s="17">
        <v>61825</v>
      </c>
      <c r="D247" s="17">
        <v>588</v>
      </c>
      <c r="E247" s="17">
        <v>638</v>
      </c>
      <c r="F247" s="18">
        <v>-50</v>
      </c>
      <c r="G247" s="17">
        <v>3067</v>
      </c>
      <c r="H247" s="17">
        <v>3062</v>
      </c>
      <c r="I247" s="17">
        <v>5</v>
      </c>
      <c r="J247" s="17">
        <v>99</v>
      </c>
      <c r="K247" s="17">
        <v>87</v>
      </c>
      <c r="L247" s="17">
        <v>12</v>
      </c>
      <c r="M247" s="17">
        <v>0</v>
      </c>
      <c r="N247" s="17">
        <v>-5</v>
      </c>
      <c r="O247" s="17">
        <v>0</v>
      </c>
      <c r="P247" s="17">
        <v>-38</v>
      </c>
      <c r="Q247" s="17">
        <v>0</v>
      </c>
      <c r="R247" s="17">
        <v>-26</v>
      </c>
      <c r="S247" s="17">
        <v>61749</v>
      </c>
      <c r="U247" s="41">
        <f t="shared" si="115"/>
        <v>2002</v>
      </c>
      <c r="V247" s="41">
        <f t="shared" si="115"/>
        <v>2003</v>
      </c>
      <c r="W247" s="17">
        <f t="shared" si="116"/>
        <v>588</v>
      </c>
      <c r="X247" s="17">
        <f t="shared" si="116"/>
        <v>638</v>
      </c>
      <c r="Y247" s="17">
        <f t="shared" si="116"/>
        <v>-50</v>
      </c>
      <c r="Z247" s="17">
        <f t="shared" si="117"/>
        <v>5</v>
      </c>
      <c r="AA247" s="17">
        <f t="shared" si="118"/>
        <v>12</v>
      </c>
      <c r="AB247" s="17">
        <f t="shared" si="119"/>
        <v>-43</v>
      </c>
      <c r="AC247" s="17">
        <f t="shared" si="120"/>
        <v>-26</v>
      </c>
      <c r="AD247" s="17">
        <f t="shared" si="121"/>
        <v>-76</v>
      </c>
    </row>
    <row r="248" spans="1:30" s="37" customFormat="1" ht="12">
      <c r="A248" s="41">
        <v>2003</v>
      </c>
      <c r="B248" s="41">
        <v>2004</v>
      </c>
      <c r="C248" s="17">
        <v>61749</v>
      </c>
      <c r="D248" s="17">
        <v>627</v>
      </c>
      <c r="E248" s="17">
        <v>638</v>
      </c>
      <c r="F248" s="18">
        <v>-11</v>
      </c>
      <c r="G248" s="17">
        <v>3051</v>
      </c>
      <c r="H248" s="17">
        <v>2988</v>
      </c>
      <c r="I248" s="17">
        <v>63</v>
      </c>
      <c r="J248" s="17">
        <v>71</v>
      </c>
      <c r="K248" s="17">
        <v>83</v>
      </c>
      <c r="L248" s="17">
        <v>-12</v>
      </c>
      <c r="M248" s="17">
        <v>0</v>
      </c>
      <c r="N248" s="17">
        <v>9</v>
      </c>
      <c r="O248" s="17">
        <v>0</v>
      </c>
      <c r="P248" s="17">
        <v>-28</v>
      </c>
      <c r="Q248" s="17">
        <v>-1</v>
      </c>
      <c r="R248" s="17">
        <v>31</v>
      </c>
      <c r="S248" s="17">
        <v>61769</v>
      </c>
      <c r="U248" s="41">
        <f t="shared" si="115"/>
        <v>2003</v>
      </c>
      <c r="V248" s="41">
        <f t="shared" si="115"/>
        <v>2004</v>
      </c>
      <c r="W248" s="17">
        <f t="shared" si="116"/>
        <v>627</v>
      </c>
      <c r="X248" s="17">
        <f t="shared" si="116"/>
        <v>638</v>
      </c>
      <c r="Y248" s="17">
        <f t="shared" si="116"/>
        <v>-11</v>
      </c>
      <c r="Z248" s="17">
        <f t="shared" si="117"/>
        <v>63</v>
      </c>
      <c r="AA248" s="17">
        <f t="shared" si="118"/>
        <v>-12</v>
      </c>
      <c r="AB248" s="17">
        <f t="shared" si="119"/>
        <v>-20</v>
      </c>
      <c r="AC248" s="17">
        <f t="shared" si="120"/>
        <v>31</v>
      </c>
      <c r="AD248" s="17">
        <f t="shared" si="121"/>
        <v>20</v>
      </c>
    </row>
    <row r="249" spans="1:30" s="37" customFormat="1" ht="12">
      <c r="A249" s="41">
        <v>2004</v>
      </c>
      <c r="B249" s="41">
        <v>2005</v>
      </c>
      <c r="C249" s="17">
        <v>61769</v>
      </c>
      <c r="D249" s="17">
        <v>635</v>
      </c>
      <c r="E249" s="17">
        <v>609</v>
      </c>
      <c r="F249" s="18">
        <v>26</v>
      </c>
      <c r="G249" s="17">
        <v>3023</v>
      </c>
      <c r="H249" s="17">
        <v>2881</v>
      </c>
      <c r="I249" s="17">
        <v>142</v>
      </c>
      <c r="J249" s="17">
        <v>80</v>
      </c>
      <c r="K249" s="17">
        <v>72</v>
      </c>
      <c r="L249" s="17">
        <v>8</v>
      </c>
      <c r="M249" s="17">
        <v>2</v>
      </c>
      <c r="N249" s="17">
        <v>-3</v>
      </c>
      <c r="O249" s="17">
        <v>0</v>
      </c>
      <c r="P249" s="17">
        <v>-50</v>
      </c>
      <c r="Q249" s="17">
        <v>0</v>
      </c>
      <c r="R249" s="17">
        <v>99</v>
      </c>
      <c r="S249" s="17">
        <v>61894</v>
      </c>
      <c r="U249" s="41">
        <f t="shared" si="115"/>
        <v>2004</v>
      </c>
      <c r="V249" s="41">
        <f t="shared" si="115"/>
        <v>2005</v>
      </c>
      <c r="W249" s="17">
        <f t="shared" si="116"/>
        <v>635</v>
      </c>
      <c r="X249" s="17">
        <f t="shared" si="116"/>
        <v>609</v>
      </c>
      <c r="Y249" s="17">
        <f t="shared" si="116"/>
        <v>26</v>
      </c>
      <c r="Z249" s="17">
        <f t="shared" si="117"/>
        <v>142</v>
      </c>
      <c r="AA249" s="17">
        <f t="shared" si="118"/>
        <v>10</v>
      </c>
      <c r="AB249" s="17">
        <f t="shared" si="119"/>
        <v>-53</v>
      </c>
      <c r="AC249" s="17">
        <f t="shared" si="120"/>
        <v>99</v>
      </c>
      <c r="AD249" s="17">
        <f t="shared" si="121"/>
        <v>125</v>
      </c>
    </row>
    <row r="250" spans="1:30" s="37" customFormat="1" ht="12">
      <c r="A250" s="41">
        <v>2005</v>
      </c>
      <c r="B250" s="41">
        <v>2006</v>
      </c>
      <c r="C250" s="17">
        <v>61894</v>
      </c>
      <c r="D250" s="17">
        <v>614</v>
      </c>
      <c r="E250" s="17">
        <v>623</v>
      </c>
      <c r="F250" s="18">
        <v>-9</v>
      </c>
      <c r="G250" s="17">
        <v>2848</v>
      </c>
      <c r="H250" s="17">
        <v>2853</v>
      </c>
      <c r="I250" s="17">
        <v>-5</v>
      </c>
      <c r="J250" s="17">
        <v>176</v>
      </c>
      <c r="K250" s="17">
        <v>98</v>
      </c>
      <c r="L250" s="17">
        <v>78</v>
      </c>
      <c r="M250" s="17">
        <v>1</v>
      </c>
      <c r="N250" s="17">
        <v>-1</v>
      </c>
      <c r="O250" s="17">
        <v>0</v>
      </c>
      <c r="P250" s="17">
        <v>-37</v>
      </c>
      <c r="Q250" s="17">
        <v>-1</v>
      </c>
      <c r="R250" s="17">
        <v>35</v>
      </c>
      <c r="S250" s="17">
        <v>61920</v>
      </c>
      <c r="U250" s="41">
        <f t="shared" si="115"/>
        <v>2005</v>
      </c>
      <c r="V250" s="41">
        <f t="shared" si="115"/>
        <v>2006</v>
      </c>
      <c r="W250" s="17">
        <f t="shared" si="116"/>
        <v>614</v>
      </c>
      <c r="X250" s="17">
        <f t="shared" si="116"/>
        <v>623</v>
      </c>
      <c r="Y250" s="17">
        <f t="shared" si="116"/>
        <v>-9</v>
      </c>
      <c r="Z250" s="17">
        <f t="shared" si="117"/>
        <v>-5</v>
      </c>
      <c r="AA250" s="17">
        <f t="shared" si="118"/>
        <v>79</v>
      </c>
      <c r="AB250" s="17">
        <f t="shared" si="119"/>
        <v>-39</v>
      </c>
      <c r="AC250" s="17">
        <f t="shared" si="120"/>
        <v>35</v>
      </c>
      <c r="AD250" s="17">
        <f t="shared" si="121"/>
        <v>26</v>
      </c>
    </row>
    <row r="251" spans="1:30" s="37" customFormat="1" ht="12">
      <c r="A251" s="41">
        <v>2006</v>
      </c>
      <c r="B251" s="41">
        <v>2007</v>
      </c>
      <c r="C251" s="17">
        <v>61920</v>
      </c>
      <c r="D251" s="17">
        <v>626</v>
      </c>
      <c r="E251" s="17">
        <v>604</v>
      </c>
      <c r="F251" s="18">
        <v>22</v>
      </c>
      <c r="G251" s="17">
        <v>2973</v>
      </c>
      <c r="H251" s="17">
        <v>3083</v>
      </c>
      <c r="I251" s="17">
        <v>-110</v>
      </c>
      <c r="J251" s="17">
        <v>138</v>
      </c>
      <c r="K251" s="17">
        <v>100</v>
      </c>
      <c r="L251" s="17">
        <v>38</v>
      </c>
      <c r="M251" s="17">
        <v>3</v>
      </c>
      <c r="N251" s="17">
        <v>-1</v>
      </c>
      <c r="O251" s="17">
        <v>0</v>
      </c>
      <c r="P251" s="17">
        <v>-32</v>
      </c>
      <c r="Q251" s="17">
        <v>-1</v>
      </c>
      <c r="R251" s="17">
        <v>-103</v>
      </c>
      <c r="S251" s="17">
        <v>61839</v>
      </c>
      <c r="U251" s="41">
        <f t="shared" si="115"/>
        <v>2006</v>
      </c>
      <c r="V251" s="41">
        <f t="shared" si="115"/>
        <v>2007</v>
      </c>
      <c r="W251" s="17">
        <f t="shared" si="116"/>
        <v>626</v>
      </c>
      <c r="X251" s="17">
        <f t="shared" si="116"/>
        <v>604</v>
      </c>
      <c r="Y251" s="17">
        <f t="shared" si="116"/>
        <v>22</v>
      </c>
      <c r="Z251" s="17">
        <f t="shared" si="117"/>
        <v>-110</v>
      </c>
      <c r="AA251" s="17">
        <f t="shared" si="118"/>
        <v>41</v>
      </c>
      <c r="AB251" s="17">
        <f t="shared" si="119"/>
        <v>-34</v>
      </c>
      <c r="AC251" s="17">
        <f t="shared" si="120"/>
        <v>-103</v>
      </c>
      <c r="AD251" s="17">
        <f t="shared" si="121"/>
        <v>-81</v>
      </c>
    </row>
    <row r="252" spans="1:30" s="37" customFormat="1" ht="12">
      <c r="A252" s="41">
        <v>2007</v>
      </c>
      <c r="B252" s="41">
        <v>2008</v>
      </c>
      <c r="C252" s="17">
        <v>61839</v>
      </c>
      <c r="D252" s="17">
        <v>644</v>
      </c>
      <c r="E252" s="17">
        <v>623</v>
      </c>
      <c r="F252" s="18">
        <v>21</v>
      </c>
      <c r="G252" s="17">
        <v>3071</v>
      </c>
      <c r="H252" s="17">
        <v>2980</v>
      </c>
      <c r="I252" s="17">
        <v>91</v>
      </c>
      <c r="J252" s="17">
        <v>145</v>
      </c>
      <c r="K252" s="17">
        <v>98</v>
      </c>
      <c r="L252" s="17">
        <v>47</v>
      </c>
      <c r="M252" s="17">
        <v>0</v>
      </c>
      <c r="N252" s="17">
        <v>0</v>
      </c>
      <c r="O252" s="17">
        <v>0</v>
      </c>
      <c r="P252" s="17">
        <v>-28</v>
      </c>
      <c r="Q252" s="17">
        <v>-2</v>
      </c>
      <c r="R252" s="17">
        <v>108</v>
      </c>
      <c r="S252" s="17">
        <v>61968</v>
      </c>
      <c r="U252" s="41">
        <f t="shared" si="115"/>
        <v>2007</v>
      </c>
      <c r="V252" s="41">
        <f t="shared" si="115"/>
        <v>2008</v>
      </c>
      <c r="W252" s="17">
        <f t="shared" si="116"/>
        <v>644</v>
      </c>
      <c r="X252" s="17">
        <f t="shared" si="116"/>
        <v>623</v>
      </c>
      <c r="Y252" s="17">
        <f t="shared" si="116"/>
        <v>21</v>
      </c>
      <c r="Z252" s="17">
        <f t="shared" si="117"/>
        <v>91</v>
      </c>
      <c r="AA252" s="17">
        <f t="shared" si="118"/>
        <v>47</v>
      </c>
      <c r="AB252" s="17">
        <f t="shared" si="119"/>
        <v>-30</v>
      </c>
      <c r="AC252" s="17">
        <f t="shared" si="120"/>
        <v>108</v>
      </c>
      <c r="AD252" s="17">
        <f t="shared" si="121"/>
        <v>129</v>
      </c>
    </row>
    <row r="253" spans="1:30" s="37" customFormat="1" ht="12">
      <c r="A253" s="41">
        <v>2008</v>
      </c>
      <c r="B253" s="41">
        <v>2009</v>
      </c>
      <c r="C253" s="17">
        <v>61968</v>
      </c>
      <c r="D253" s="17">
        <v>644</v>
      </c>
      <c r="E253" s="17">
        <v>561</v>
      </c>
      <c r="F253" s="18">
        <v>83</v>
      </c>
      <c r="G253" s="17">
        <v>2770</v>
      </c>
      <c r="H253" s="17">
        <v>2636</v>
      </c>
      <c r="I253" s="17">
        <v>134</v>
      </c>
      <c r="J253" s="17">
        <v>115</v>
      </c>
      <c r="K253" s="17">
        <v>129</v>
      </c>
      <c r="L253" s="17">
        <v>-14</v>
      </c>
      <c r="M253" s="17">
        <v>0</v>
      </c>
      <c r="N253" s="17">
        <v>-3</v>
      </c>
      <c r="O253" s="17">
        <v>0</v>
      </c>
      <c r="P253" s="17">
        <v>-44</v>
      </c>
      <c r="Q253" s="17">
        <v>0</v>
      </c>
      <c r="R253" s="17">
        <v>73</v>
      </c>
      <c r="S253" s="17">
        <v>62124</v>
      </c>
      <c r="U253" s="41">
        <f t="shared" si="115"/>
        <v>2008</v>
      </c>
      <c r="V253" s="41">
        <f t="shared" si="115"/>
        <v>2009</v>
      </c>
      <c r="W253" s="17">
        <f t="shared" si="116"/>
        <v>644</v>
      </c>
      <c r="X253" s="17">
        <f t="shared" si="116"/>
        <v>561</v>
      </c>
      <c r="Y253" s="17">
        <f t="shared" si="116"/>
        <v>83</v>
      </c>
      <c r="Z253" s="17">
        <f t="shared" si="117"/>
        <v>134</v>
      </c>
      <c r="AA253" s="17">
        <f t="shared" si="118"/>
        <v>-14</v>
      </c>
      <c r="AB253" s="17">
        <f t="shared" si="119"/>
        <v>-47</v>
      </c>
      <c r="AC253" s="17">
        <f t="shared" si="120"/>
        <v>73</v>
      </c>
      <c r="AD253" s="17">
        <f t="shared" si="121"/>
        <v>156</v>
      </c>
    </row>
    <row r="254" spans="1:30" s="37" customFormat="1" ht="12">
      <c r="A254" s="41">
        <v>2009</v>
      </c>
      <c r="B254" s="41">
        <v>2010</v>
      </c>
      <c r="C254" s="17">
        <v>62124</v>
      </c>
      <c r="D254" s="17">
        <v>658</v>
      </c>
      <c r="E254" s="17">
        <v>608</v>
      </c>
      <c r="F254" s="18">
        <v>50</v>
      </c>
      <c r="G254" s="17">
        <v>2747</v>
      </c>
      <c r="H254" s="17">
        <v>2827</v>
      </c>
      <c r="I254" s="17">
        <v>-80</v>
      </c>
      <c r="J254" s="17">
        <v>97</v>
      </c>
      <c r="K254" s="17">
        <v>101</v>
      </c>
      <c r="L254" s="17">
        <v>-4</v>
      </c>
      <c r="M254" s="17">
        <v>0</v>
      </c>
      <c r="N254" s="17">
        <v>-5</v>
      </c>
      <c r="O254" s="17">
        <v>0</v>
      </c>
      <c r="P254" s="17">
        <v>-19</v>
      </c>
      <c r="Q254" s="17">
        <v>0</v>
      </c>
      <c r="R254" s="17">
        <v>-108</v>
      </c>
      <c r="S254" s="17">
        <v>62066</v>
      </c>
      <c r="U254" s="41">
        <f t="shared" si="115"/>
        <v>2009</v>
      </c>
      <c r="V254" s="41">
        <f t="shared" si="115"/>
        <v>2010</v>
      </c>
      <c r="W254" s="17">
        <f t="shared" si="116"/>
        <v>658</v>
      </c>
      <c r="X254" s="17">
        <f t="shared" si="116"/>
        <v>608</v>
      </c>
      <c r="Y254" s="17">
        <f t="shared" si="116"/>
        <v>50</v>
      </c>
      <c r="Z254" s="17">
        <f t="shared" si="117"/>
        <v>-80</v>
      </c>
      <c r="AA254" s="17">
        <f t="shared" si="118"/>
        <v>-4</v>
      </c>
      <c r="AB254" s="17">
        <f t="shared" si="119"/>
        <v>-24</v>
      </c>
      <c r="AC254" s="17">
        <f t="shared" si="120"/>
        <v>-108</v>
      </c>
      <c r="AD254" s="17">
        <f t="shared" si="121"/>
        <v>-58</v>
      </c>
    </row>
    <row r="255" spans="1:30" s="37" customFormat="1" ht="12">
      <c r="A255" s="41">
        <v>2010</v>
      </c>
      <c r="B255" s="41">
        <v>2011</v>
      </c>
      <c r="C255" s="17">
        <v>62066</v>
      </c>
      <c r="D255" s="37">
        <v>669</v>
      </c>
      <c r="E255" s="17">
        <v>603</v>
      </c>
      <c r="F255" s="17">
        <v>66</v>
      </c>
      <c r="G255" s="17">
        <v>2744</v>
      </c>
      <c r="H255" s="17">
        <v>2801</v>
      </c>
      <c r="I255" s="17">
        <v>-57</v>
      </c>
      <c r="J255" s="17">
        <v>136</v>
      </c>
      <c r="K255" s="17">
        <v>99</v>
      </c>
      <c r="L255" s="17">
        <v>37</v>
      </c>
      <c r="M255" s="17">
        <v>0</v>
      </c>
      <c r="N255" s="17">
        <v>6</v>
      </c>
      <c r="O255" s="17">
        <v>0</v>
      </c>
      <c r="P255" s="17">
        <v>-29</v>
      </c>
      <c r="Q255" s="17">
        <v>0</v>
      </c>
      <c r="R255" s="18">
        <v>-43</v>
      </c>
      <c r="S255" s="17">
        <v>62089</v>
      </c>
      <c r="U255" s="41">
        <f t="shared" si="115"/>
        <v>2010</v>
      </c>
      <c r="V255" s="41">
        <f t="shared" si="115"/>
        <v>2011</v>
      </c>
      <c r="W255" s="17">
        <f t="shared" si="116"/>
        <v>669</v>
      </c>
      <c r="X255" s="17">
        <f t="shared" si="116"/>
        <v>603</v>
      </c>
      <c r="Y255" s="17">
        <f t="shared" si="116"/>
        <v>66</v>
      </c>
      <c r="Z255" s="17">
        <f t="shared" si="117"/>
        <v>-57</v>
      </c>
      <c r="AA255" s="17">
        <f t="shared" si="118"/>
        <v>37</v>
      </c>
      <c r="AB255" s="17">
        <f t="shared" si="119"/>
        <v>-23</v>
      </c>
      <c r="AC255" s="17">
        <f t="shared" si="120"/>
        <v>-43</v>
      </c>
      <c r="AD255" s="17">
        <f t="shared" si="121"/>
        <v>23</v>
      </c>
    </row>
    <row r="256" spans="1:30">
      <c r="A256" s="27"/>
      <c r="B256" s="27"/>
      <c r="C256" s="92"/>
      <c r="D256" s="92"/>
      <c r="E256" s="92"/>
      <c r="F256" s="92"/>
      <c r="G256" s="92"/>
      <c r="H256" s="92"/>
      <c r="I256" s="92"/>
      <c r="J256" s="92"/>
      <c r="K256" s="92"/>
      <c r="L256" s="92"/>
      <c r="U256" s="41">
        <f>A263</f>
        <v>2011</v>
      </c>
      <c r="V256" s="41">
        <f>B263</f>
        <v>2012</v>
      </c>
      <c r="W256" s="138">
        <f>D263</f>
        <v>666</v>
      </c>
      <c r="X256" s="138">
        <f t="shared" ref="X256:Y256" si="122">E263</f>
        <v>647</v>
      </c>
      <c r="Y256" s="138">
        <f t="shared" si="122"/>
        <v>19</v>
      </c>
      <c r="Z256" s="138">
        <f>I263</f>
        <v>67</v>
      </c>
      <c r="AA256" s="138">
        <f>L263</f>
        <v>39</v>
      </c>
      <c r="AB256" s="138">
        <f>P263</f>
        <v>-14</v>
      </c>
      <c r="AC256" s="138">
        <f>R263</f>
        <v>92</v>
      </c>
      <c r="AD256" s="17">
        <f t="shared" si="121"/>
        <v>111</v>
      </c>
    </row>
    <row r="257" spans="1:30">
      <c r="A257" s="27" t="s">
        <v>67</v>
      </c>
      <c r="B257" s="27"/>
      <c r="C257" s="92"/>
      <c r="D257" s="92"/>
      <c r="E257" s="92"/>
      <c r="F257" s="92"/>
      <c r="G257" s="92"/>
      <c r="H257" s="92"/>
      <c r="I257" s="92"/>
      <c r="J257" s="92"/>
      <c r="K257" s="92"/>
      <c r="L257" s="92"/>
      <c r="U257" s="27"/>
      <c r="V257" s="27"/>
    </row>
    <row r="258" spans="1:30">
      <c r="A258" s="27" t="s">
        <v>19</v>
      </c>
      <c r="B258" s="27"/>
      <c r="C258" s="92"/>
      <c r="D258" s="92"/>
      <c r="E258" s="92"/>
      <c r="F258" s="92"/>
      <c r="G258" s="141">
        <f t="shared" ref="G258:R258" si="123">AVERAGE(G246:G255)</f>
        <v>2927.6</v>
      </c>
      <c r="H258" s="141">
        <f t="shared" si="123"/>
        <v>2906.3</v>
      </c>
      <c r="I258" s="141">
        <f t="shared" si="123"/>
        <v>21.3</v>
      </c>
      <c r="J258" s="141">
        <f t="shared" si="123"/>
        <v>116.4</v>
      </c>
      <c r="K258" s="141">
        <f t="shared" si="123"/>
        <v>93.8</v>
      </c>
      <c r="L258" s="141">
        <f t="shared" si="123"/>
        <v>22.6</v>
      </c>
      <c r="M258" s="138">
        <f t="shared" si="123"/>
        <v>0.6</v>
      </c>
      <c r="N258" s="138">
        <f t="shared" si="123"/>
        <v>0.3</v>
      </c>
      <c r="O258" s="138">
        <f t="shared" si="123"/>
        <v>0</v>
      </c>
      <c r="P258" s="138">
        <f t="shared" si="123"/>
        <v>-35.1</v>
      </c>
      <c r="Q258" s="138">
        <f t="shared" si="123"/>
        <v>-0.5</v>
      </c>
      <c r="R258" s="138">
        <f t="shared" si="123"/>
        <v>9.1999999999999993</v>
      </c>
      <c r="U258" s="27" t="s">
        <v>17</v>
      </c>
      <c r="V258" s="27"/>
    </row>
    <row r="259" spans="1:30">
      <c r="A259" s="27"/>
      <c r="B259" s="27"/>
      <c r="C259" s="92"/>
      <c r="D259" s="92"/>
      <c r="E259" s="92"/>
      <c r="F259" s="92"/>
      <c r="G259" s="92"/>
      <c r="H259" s="92"/>
      <c r="I259" s="92"/>
      <c r="J259" s="92"/>
      <c r="K259" s="92"/>
      <c r="L259" s="92"/>
      <c r="U259" s="27" t="s">
        <v>19</v>
      </c>
      <c r="V259" s="27"/>
      <c r="Y259" s="138">
        <f t="shared" ref="Y259:AD260" si="124">AVERAGE(Y246:Y255)</f>
        <v>20.9</v>
      </c>
      <c r="Z259" s="138">
        <f t="shared" si="124"/>
        <v>21.3</v>
      </c>
      <c r="AA259" s="138">
        <f t="shared" si="124"/>
        <v>23.2</v>
      </c>
      <c r="AB259" s="138">
        <f t="shared" si="124"/>
        <v>-35.299999999999997</v>
      </c>
      <c r="AC259" s="138">
        <f t="shared" si="124"/>
        <v>9.1999999999999993</v>
      </c>
      <c r="AD259" s="138">
        <f t="shared" si="124"/>
        <v>30.1</v>
      </c>
    </row>
    <row r="260" spans="1:30" ht="24">
      <c r="A260" s="42"/>
      <c r="B260" s="38"/>
      <c r="C260" s="42" t="s">
        <v>48</v>
      </c>
      <c r="D260" s="39" t="s">
        <v>49</v>
      </c>
      <c r="E260" s="39" t="s">
        <v>50</v>
      </c>
      <c r="F260" s="39" t="s">
        <v>25</v>
      </c>
      <c r="G260" s="39" t="s">
        <v>51</v>
      </c>
      <c r="H260" s="39" t="s">
        <v>52</v>
      </c>
      <c r="I260" s="39" t="s">
        <v>51</v>
      </c>
      <c r="J260" s="39" t="s">
        <v>53</v>
      </c>
      <c r="K260" s="39" t="s">
        <v>53</v>
      </c>
      <c r="L260" s="39" t="s">
        <v>68</v>
      </c>
      <c r="P260" s="40" t="s">
        <v>69</v>
      </c>
      <c r="R260" s="40" t="s">
        <v>70</v>
      </c>
      <c r="S260" s="38" t="s">
        <v>59</v>
      </c>
      <c r="U260" s="27" t="s">
        <v>71</v>
      </c>
      <c r="V260" s="27"/>
      <c r="Y260" s="138">
        <f t="shared" si="124"/>
        <v>21.7</v>
      </c>
      <c r="Z260" s="138">
        <f t="shared" si="124"/>
        <v>25</v>
      </c>
      <c r="AA260" s="138">
        <f t="shared" si="124"/>
        <v>23.5</v>
      </c>
      <c r="AB260" s="138">
        <f t="shared" si="124"/>
        <v>-32.700000000000003</v>
      </c>
      <c r="AC260" s="138">
        <f t="shared" si="124"/>
        <v>15.8</v>
      </c>
      <c r="AD260" s="138">
        <f t="shared" si="124"/>
        <v>37.5</v>
      </c>
    </row>
    <row r="261" spans="1:30">
      <c r="A261" s="42"/>
      <c r="B261" s="38"/>
      <c r="C261" s="42" t="s">
        <v>60</v>
      </c>
      <c r="D261" s="39"/>
      <c r="E261" s="39"/>
      <c r="F261" s="39" t="s">
        <v>26</v>
      </c>
      <c r="G261" s="39" t="s">
        <v>61</v>
      </c>
      <c r="H261" s="39" t="s">
        <v>62</v>
      </c>
      <c r="I261" s="39" t="s">
        <v>63</v>
      </c>
      <c r="J261" s="39" t="s">
        <v>61</v>
      </c>
      <c r="K261" s="39" t="s">
        <v>62</v>
      </c>
      <c r="L261" s="39" t="s">
        <v>63</v>
      </c>
      <c r="P261" s="40" t="s">
        <v>72</v>
      </c>
      <c r="R261" s="40" t="s">
        <v>73</v>
      </c>
      <c r="S261" s="38" t="s">
        <v>60</v>
      </c>
      <c r="U261" s="27" t="s">
        <v>9</v>
      </c>
      <c r="V261" s="27"/>
      <c r="Y261" s="138">
        <f t="shared" ref="Y261:AD261" si="125">AVERAGE(Y252:Y256)</f>
        <v>47.8</v>
      </c>
      <c r="Z261" s="138">
        <f t="shared" si="125"/>
        <v>31</v>
      </c>
      <c r="AA261" s="138">
        <f t="shared" si="125"/>
        <v>21</v>
      </c>
      <c r="AB261" s="138">
        <f t="shared" si="125"/>
        <v>-27.6</v>
      </c>
      <c r="AC261" s="138">
        <f t="shared" si="125"/>
        <v>24.4</v>
      </c>
      <c r="AD261" s="138">
        <f t="shared" si="125"/>
        <v>72.2</v>
      </c>
    </row>
    <row r="262" spans="1:30">
      <c r="A262" s="27"/>
      <c r="B262" s="27"/>
      <c r="C262" s="92"/>
      <c r="D262" s="92"/>
      <c r="E262" s="92"/>
      <c r="F262" s="92"/>
      <c r="G262" s="92"/>
      <c r="H262" s="92"/>
      <c r="I262" s="92"/>
      <c r="J262" s="92"/>
      <c r="K262" s="92"/>
      <c r="L262" s="92"/>
    </row>
    <row r="263" spans="1:30" s="37" customFormat="1">
      <c r="A263" s="131">
        <v>2011</v>
      </c>
      <c r="B263" s="41">
        <v>2012</v>
      </c>
      <c r="C263" s="138">
        <v>62089</v>
      </c>
      <c r="D263" s="138">
        <v>666</v>
      </c>
      <c r="E263" s="138">
        <v>647</v>
      </c>
      <c r="F263" s="138">
        <v>19</v>
      </c>
      <c r="G263" s="138">
        <v>3045</v>
      </c>
      <c r="H263" s="138">
        <v>2978</v>
      </c>
      <c r="I263" s="138">
        <v>67</v>
      </c>
      <c r="J263" s="138">
        <v>94</v>
      </c>
      <c r="K263" s="138">
        <v>55</v>
      </c>
      <c r="L263" s="138">
        <v>39</v>
      </c>
      <c r="M263" s="17"/>
      <c r="N263" s="17"/>
      <c r="O263" s="17"/>
      <c r="P263" s="138">
        <v>-14</v>
      </c>
      <c r="Q263" s="17"/>
      <c r="R263" s="138">
        <v>92</v>
      </c>
      <c r="S263" s="138">
        <v>62200</v>
      </c>
    </row>
    <row r="265" spans="1:30">
      <c r="A265" s="27" t="s">
        <v>75</v>
      </c>
    </row>
    <row r="267" spans="1:30" s="32" customFormat="1" ht="24">
      <c r="A267" s="38"/>
      <c r="B267" s="38"/>
      <c r="C267" s="38" t="s">
        <v>48</v>
      </c>
      <c r="D267" s="39" t="s">
        <v>49</v>
      </c>
      <c r="E267" s="39" t="s">
        <v>50</v>
      </c>
      <c r="F267" s="39" t="s">
        <v>25</v>
      </c>
      <c r="G267" s="39" t="s">
        <v>51</v>
      </c>
      <c r="H267" s="39" t="s">
        <v>52</v>
      </c>
      <c r="I267" s="39" t="s">
        <v>51</v>
      </c>
      <c r="J267" s="39" t="s">
        <v>53</v>
      </c>
      <c r="K267" s="39" t="s">
        <v>53</v>
      </c>
      <c r="L267" s="39" t="s">
        <v>53</v>
      </c>
      <c r="M267" s="39" t="s">
        <v>54</v>
      </c>
      <c r="N267" s="39" t="s">
        <v>55</v>
      </c>
      <c r="O267" s="39" t="s">
        <v>56</v>
      </c>
      <c r="P267" s="40" t="s">
        <v>30</v>
      </c>
      <c r="Q267" s="40" t="s">
        <v>57</v>
      </c>
      <c r="R267" s="40" t="s">
        <v>58</v>
      </c>
      <c r="S267" s="38" t="s">
        <v>59</v>
      </c>
      <c r="W267" s="38" t="s">
        <v>49</v>
      </c>
      <c r="X267" s="38" t="s">
        <v>50</v>
      </c>
      <c r="Y267" s="38" t="s">
        <v>25</v>
      </c>
      <c r="Z267" s="38" t="s">
        <v>27</v>
      </c>
      <c r="AA267" s="38" t="s">
        <v>27</v>
      </c>
      <c r="AB267" s="38" t="s">
        <v>30</v>
      </c>
      <c r="AC267" s="38" t="s">
        <v>27</v>
      </c>
      <c r="AD267" s="38" t="s">
        <v>32</v>
      </c>
    </row>
    <row r="268" spans="1:30" s="32" customFormat="1" ht="12">
      <c r="B268" s="38"/>
      <c r="C268" s="38" t="s">
        <v>60</v>
      </c>
      <c r="D268" s="39"/>
      <c r="E268" s="39"/>
      <c r="F268" s="39" t="s">
        <v>26</v>
      </c>
      <c r="G268" s="39" t="s">
        <v>61</v>
      </c>
      <c r="H268" s="39" t="s">
        <v>62</v>
      </c>
      <c r="I268" s="39" t="s">
        <v>63</v>
      </c>
      <c r="J268" s="39" t="s">
        <v>61</v>
      </c>
      <c r="K268" s="39" t="s">
        <v>62</v>
      </c>
      <c r="L268" s="39" t="s">
        <v>63</v>
      </c>
      <c r="M268" s="39" t="s">
        <v>64</v>
      </c>
      <c r="N268" s="38"/>
      <c r="P268" s="38" t="s">
        <v>65</v>
      </c>
      <c r="Q268" s="38" t="s">
        <v>66</v>
      </c>
      <c r="R268" s="40"/>
      <c r="S268" s="38" t="s">
        <v>60</v>
      </c>
      <c r="W268" s="38"/>
      <c r="X268" s="38"/>
      <c r="Y268" s="38" t="s">
        <v>26</v>
      </c>
      <c r="Z268" s="38" t="s">
        <v>28</v>
      </c>
      <c r="AA268" s="38" t="s">
        <v>29</v>
      </c>
      <c r="AB268" s="38"/>
      <c r="AC268" s="38" t="s">
        <v>31</v>
      </c>
      <c r="AD268" s="38" t="s">
        <v>26</v>
      </c>
    </row>
    <row r="269" spans="1:30" s="32" customFormat="1" ht="12">
      <c r="B269" s="38"/>
      <c r="C269" s="38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R269" s="39"/>
      <c r="S269" s="38"/>
    </row>
    <row r="270" spans="1:30" s="37" customFormat="1" ht="12">
      <c r="A270" s="41">
        <v>2001</v>
      </c>
      <c r="B270" s="41">
        <v>2002</v>
      </c>
      <c r="C270" s="17">
        <v>111551</v>
      </c>
      <c r="D270" s="17">
        <v>1063</v>
      </c>
      <c r="E270" s="17">
        <v>1203</v>
      </c>
      <c r="F270" s="18">
        <v>-140</v>
      </c>
      <c r="G270" s="17">
        <v>6757</v>
      </c>
      <c r="H270" s="17">
        <v>5717</v>
      </c>
      <c r="I270" s="17">
        <v>1040</v>
      </c>
      <c r="J270" s="17">
        <v>293</v>
      </c>
      <c r="K270" s="17">
        <v>384</v>
      </c>
      <c r="L270" s="17">
        <v>-91</v>
      </c>
      <c r="M270" s="17">
        <v>-30</v>
      </c>
      <c r="N270" s="17">
        <v>-12</v>
      </c>
      <c r="O270" s="17">
        <v>8</v>
      </c>
      <c r="P270" s="17">
        <v>-68</v>
      </c>
      <c r="Q270" s="17">
        <v>0</v>
      </c>
      <c r="R270" s="17">
        <v>847</v>
      </c>
      <c r="S270" s="17">
        <v>112258</v>
      </c>
      <c r="U270" s="41">
        <f t="shared" ref="U270:V279" si="126">A270</f>
        <v>2001</v>
      </c>
      <c r="V270" s="41">
        <f t="shared" si="126"/>
        <v>2002</v>
      </c>
      <c r="W270" s="17">
        <f t="shared" ref="W270:Y279" si="127">D270</f>
        <v>1063</v>
      </c>
      <c r="X270" s="17">
        <f t="shared" si="127"/>
        <v>1203</v>
      </c>
      <c r="Y270" s="17">
        <f t="shared" si="127"/>
        <v>-140</v>
      </c>
      <c r="Z270" s="17">
        <f t="shared" ref="Z270:Z279" si="128">I270</f>
        <v>1040</v>
      </c>
      <c r="AA270" s="17">
        <f t="shared" ref="AA270:AA279" si="129">L270+M270</f>
        <v>-121</v>
      </c>
      <c r="AB270" s="17">
        <f t="shared" ref="AB270:AB279" si="130">N270+O270+P270+Q270</f>
        <v>-72</v>
      </c>
      <c r="AC270" s="17">
        <f t="shared" ref="AC270:AC279" si="131">R270</f>
        <v>847</v>
      </c>
      <c r="AD270" s="17">
        <f t="shared" ref="AD270:AD280" si="132">Y270+AC270</f>
        <v>707</v>
      </c>
    </row>
    <row r="271" spans="1:30" s="37" customFormat="1" ht="12">
      <c r="A271" s="41">
        <v>2002</v>
      </c>
      <c r="B271" s="41">
        <v>2003</v>
      </c>
      <c r="C271" s="17">
        <v>112258</v>
      </c>
      <c r="D271" s="17">
        <v>1091</v>
      </c>
      <c r="E271" s="17">
        <v>1186</v>
      </c>
      <c r="F271" s="18">
        <v>-95</v>
      </c>
      <c r="G271" s="17">
        <v>6800</v>
      </c>
      <c r="H271" s="17">
        <v>5867</v>
      </c>
      <c r="I271" s="17">
        <v>933</v>
      </c>
      <c r="J271" s="17">
        <v>260</v>
      </c>
      <c r="K271" s="17">
        <v>288</v>
      </c>
      <c r="L271" s="17">
        <v>-28</v>
      </c>
      <c r="M271" s="17">
        <v>5</v>
      </c>
      <c r="N271" s="17">
        <v>-4</v>
      </c>
      <c r="O271" s="17">
        <v>8</v>
      </c>
      <c r="P271" s="17">
        <v>-85</v>
      </c>
      <c r="Q271" s="17">
        <v>0</v>
      </c>
      <c r="R271" s="17">
        <v>829</v>
      </c>
      <c r="S271" s="17">
        <v>112992</v>
      </c>
      <c r="U271" s="41">
        <f t="shared" si="126"/>
        <v>2002</v>
      </c>
      <c r="V271" s="41">
        <f t="shared" si="126"/>
        <v>2003</v>
      </c>
      <c r="W271" s="17">
        <f t="shared" si="127"/>
        <v>1091</v>
      </c>
      <c r="X271" s="17">
        <f t="shared" si="127"/>
        <v>1186</v>
      </c>
      <c r="Y271" s="17">
        <f t="shared" si="127"/>
        <v>-95</v>
      </c>
      <c r="Z271" s="17">
        <f t="shared" si="128"/>
        <v>933</v>
      </c>
      <c r="AA271" s="17">
        <f t="shared" si="129"/>
        <v>-23</v>
      </c>
      <c r="AB271" s="17">
        <f t="shared" si="130"/>
        <v>-81</v>
      </c>
      <c r="AC271" s="17">
        <f t="shared" si="131"/>
        <v>829</v>
      </c>
      <c r="AD271" s="17">
        <f t="shared" si="132"/>
        <v>734</v>
      </c>
    </row>
    <row r="272" spans="1:30" s="37" customFormat="1" ht="12">
      <c r="A272" s="41">
        <v>2003</v>
      </c>
      <c r="B272" s="41">
        <v>2004</v>
      </c>
      <c r="C272" s="17">
        <v>112992</v>
      </c>
      <c r="D272" s="17">
        <v>1107</v>
      </c>
      <c r="E272" s="17">
        <v>1210</v>
      </c>
      <c r="F272" s="18">
        <v>-103</v>
      </c>
      <c r="G272" s="17">
        <v>6560</v>
      </c>
      <c r="H272" s="17">
        <v>5805</v>
      </c>
      <c r="I272" s="17">
        <v>755</v>
      </c>
      <c r="J272" s="17">
        <v>313</v>
      </c>
      <c r="K272" s="17">
        <v>412</v>
      </c>
      <c r="L272" s="17">
        <v>-99</v>
      </c>
      <c r="M272" s="17">
        <v>0</v>
      </c>
      <c r="N272" s="17">
        <v>10</v>
      </c>
      <c r="O272" s="17">
        <v>20</v>
      </c>
      <c r="P272" s="17">
        <v>-90</v>
      </c>
      <c r="Q272" s="17">
        <v>-2</v>
      </c>
      <c r="R272" s="17">
        <v>594</v>
      </c>
      <c r="S272" s="17">
        <v>113483</v>
      </c>
      <c r="U272" s="41">
        <f t="shared" si="126"/>
        <v>2003</v>
      </c>
      <c r="V272" s="41">
        <f t="shared" si="126"/>
        <v>2004</v>
      </c>
      <c r="W272" s="17">
        <f t="shared" si="127"/>
        <v>1107</v>
      </c>
      <c r="X272" s="17">
        <f t="shared" si="127"/>
        <v>1210</v>
      </c>
      <c r="Y272" s="17">
        <f t="shared" si="127"/>
        <v>-103</v>
      </c>
      <c r="Z272" s="17">
        <f t="shared" si="128"/>
        <v>755</v>
      </c>
      <c r="AA272" s="17">
        <f t="shared" si="129"/>
        <v>-99</v>
      </c>
      <c r="AB272" s="17">
        <f t="shared" si="130"/>
        <v>-62</v>
      </c>
      <c r="AC272" s="17">
        <f t="shared" si="131"/>
        <v>594</v>
      </c>
      <c r="AD272" s="17">
        <f t="shared" si="132"/>
        <v>491</v>
      </c>
    </row>
    <row r="273" spans="1:30" s="37" customFormat="1" ht="12">
      <c r="A273" s="41">
        <v>2004</v>
      </c>
      <c r="B273" s="41">
        <v>2005</v>
      </c>
      <c r="C273" s="17">
        <v>113483</v>
      </c>
      <c r="D273" s="17">
        <v>1104</v>
      </c>
      <c r="E273" s="17">
        <v>1246</v>
      </c>
      <c r="F273" s="18">
        <v>-142</v>
      </c>
      <c r="G273" s="17">
        <v>6626</v>
      </c>
      <c r="H273" s="17">
        <v>5424</v>
      </c>
      <c r="I273" s="17">
        <v>1202</v>
      </c>
      <c r="J273" s="17">
        <v>646</v>
      </c>
      <c r="K273" s="17">
        <v>259</v>
      </c>
      <c r="L273" s="17">
        <v>387</v>
      </c>
      <c r="M273" s="17">
        <v>0</v>
      </c>
      <c r="N273" s="17">
        <v>3</v>
      </c>
      <c r="O273" s="17">
        <v>1</v>
      </c>
      <c r="P273" s="17">
        <v>-109</v>
      </c>
      <c r="Q273" s="17">
        <v>-2</v>
      </c>
      <c r="R273" s="17">
        <v>1482</v>
      </c>
      <c r="S273" s="17">
        <v>114823</v>
      </c>
      <c r="U273" s="41">
        <f t="shared" si="126"/>
        <v>2004</v>
      </c>
      <c r="V273" s="41">
        <f t="shared" si="126"/>
        <v>2005</v>
      </c>
      <c r="W273" s="17">
        <f t="shared" si="127"/>
        <v>1104</v>
      </c>
      <c r="X273" s="17">
        <f t="shared" si="127"/>
        <v>1246</v>
      </c>
      <c r="Y273" s="17">
        <f t="shared" si="127"/>
        <v>-142</v>
      </c>
      <c r="Z273" s="17">
        <f t="shared" si="128"/>
        <v>1202</v>
      </c>
      <c r="AA273" s="17">
        <f t="shared" si="129"/>
        <v>387</v>
      </c>
      <c r="AB273" s="17">
        <f t="shared" si="130"/>
        <v>-107</v>
      </c>
      <c r="AC273" s="17">
        <f t="shared" si="131"/>
        <v>1482</v>
      </c>
      <c r="AD273" s="17">
        <f t="shared" si="132"/>
        <v>1340</v>
      </c>
    </row>
    <row r="274" spans="1:30" s="37" customFormat="1" ht="12">
      <c r="A274" s="41">
        <v>2005</v>
      </c>
      <c r="B274" s="41">
        <v>2006</v>
      </c>
      <c r="C274" s="17">
        <v>114823</v>
      </c>
      <c r="D274" s="17">
        <v>1105</v>
      </c>
      <c r="E274" s="17">
        <v>1206</v>
      </c>
      <c r="F274" s="18">
        <v>-101</v>
      </c>
      <c r="G274" s="17">
        <v>6654</v>
      </c>
      <c r="H274" s="17">
        <v>5514</v>
      </c>
      <c r="I274" s="17">
        <v>1140</v>
      </c>
      <c r="J274" s="17">
        <v>1379</v>
      </c>
      <c r="K274" s="17">
        <v>408</v>
      </c>
      <c r="L274" s="17">
        <v>971</v>
      </c>
      <c r="M274" s="17">
        <v>1</v>
      </c>
      <c r="N274" s="17">
        <v>-12</v>
      </c>
      <c r="O274" s="17">
        <v>3</v>
      </c>
      <c r="P274" s="17">
        <v>-113</v>
      </c>
      <c r="Q274" s="17">
        <v>-4</v>
      </c>
      <c r="R274" s="17">
        <v>1986</v>
      </c>
      <c r="S274" s="17">
        <v>116708</v>
      </c>
      <c r="U274" s="41">
        <f t="shared" si="126"/>
        <v>2005</v>
      </c>
      <c r="V274" s="41">
        <f t="shared" si="126"/>
        <v>2006</v>
      </c>
      <c r="W274" s="17">
        <f t="shared" si="127"/>
        <v>1105</v>
      </c>
      <c r="X274" s="17">
        <f t="shared" si="127"/>
        <v>1206</v>
      </c>
      <c r="Y274" s="17">
        <f t="shared" si="127"/>
        <v>-101</v>
      </c>
      <c r="Z274" s="17">
        <f t="shared" si="128"/>
        <v>1140</v>
      </c>
      <c r="AA274" s="17">
        <f t="shared" si="129"/>
        <v>972</v>
      </c>
      <c r="AB274" s="17">
        <f t="shared" si="130"/>
        <v>-126</v>
      </c>
      <c r="AC274" s="17">
        <f t="shared" si="131"/>
        <v>1986</v>
      </c>
      <c r="AD274" s="17">
        <f t="shared" si="132"/>
        <v>1885</v>
      </c>
    </row>
    <row r="275" spans="1:30" s="37" customFormat="1" ht="12">
      <c r="A275" s="41">
        <v>2006</v>
      </c>
      <c r="B275" s="41">
        <v>2007</v>
      </c>
      <c r="C275" s="17">
        <v>116708</v>
      </c>
      <c r="D275" s="17">
        <v>1207</v>
      </c>
      <c r="E275" s="17">
        <v>1281</v>
      </c>
      <c r="F275" s="18">
        <v>-74</v>
      </c>
      <c r="G275" s="17">
        <v>7140</v>
      </c>
      <c r="H275" s="17">
        <v>5803</v>
      </c>
      <c r="I275" s="17">
        <v>1337</v>
      </c>
      <c r="J275" s="17">
        <v>1071</v>
      </c>
      <c r="K275" s="17">
        <v>450</v>
      </c>
      <c r="L275" s="17">
        <v>621</v>
      </c>
      <c r="M275" s="17">
        <v>1</v>
      </c>
      <c r="N275" s="17">
        <v>0</v>
      </c>
      <c r="O275" s="17">
        <v>10</v>
      </c>
      <c r="P275" s="17">
        <v>-122</v>
      </c>
      <c r="Q275" s="17">
        <v>-3</v>
      </c>
      <c r="R275" s="17">
        <v>1844</v>
      </c>
      <c r="S275" s="17">
        <v>118478</v>
      </c>
      <c r="U275" s="41">
        <f t="shared" si="126"/>
        <v>2006</v>
      </c>
      <c r="V275" s="41">
        <f t="shared" si="126"/>
        <v>2007</v>
      </c>
      <c r="W275" s="17">
        <f t="shared" si="127"/>
        <v>1207</v>
      </c>
      <c r="X275" s="17">
        <f t="shared" si="127"/>
        <v>1281</v>
      </c>
      <c r="Y275" s="17">
        <f t="shared" si="127"/>
        <v>-74</v>
      </c>
      <c r="Z275" s="17">
        <f t="shared" si="128"/>
        <v>1337</v>
      </c>
      <c r="AA275" s="17">
        <f t="shared" si="129"/>
        <v>622</v>
      </c>
      <c r="AB275" s="17">
        <f t="shared" si="130"/>
        <v>-115</v>
      </c>
      <c r="AC275" s="17">
        <f t="shared" si="131"/>
        <v>1844</v>
      </c>
      <c r="AD275" s="17">
        <f t="shared" si="132"/>
        <v>1770</v>
      </c>
    </row>
    <row r="276" spans="1:30" s="37" customFormat="1" ht="12">
      <c r="A276" s="41">
        <v>2007</v>
      </c>
      <c r="B276" s="41">
        <v>2008</v>
      </c>
      <c r="C276" s="17">
        <v>118478</v>
      </c>
      <c r="D276" s="17">
        <v>1205</v>
      </c>
      <c r="E276" s="17">
        <v>1188</v>
      </c>
      <c r="F276" s="18">
        <v>17</v>
      </c>
      <c r="G276" s="17">
        <v>6132</v>
      </c>
      <c r="H276" s="17">
        <v>5586</v>
      </c>
      <c r="I276" s="17">
        <v>546</v>
      </c>
      <c r="J276" s="17">
        <v>1272</v>
      </c>
      <c r="K276" s="17">
        <v>496</v>
      </c>
      <c r="L276" s="17">
        <v>776</v>
      </c>
      <c r="M276" s="17">
        <v>2</v>
      </c>
      <c r="N276" s="17">
        <v>5</v>
      </c>
      <c r="O276" s="17">
        <v>1</v>
      </c>
      <c r="P276" s="17">
        <v>-157</v>
      </c>
      <c r="Q276" s="17">
        <v>-2</v>
      </c>
      <c r="R276" s="17">
        <v>1171</v>
      </c>
      <c r="S276" s="17">
        <v>119666</v>
      </c>
      <c r="U276" s="41">
        <f t="shared" si="126"/>
        <v>2007</v>
      </c>
      <c r="V276" s="41">
        <f t="shared" si="126"/>
        <v>2008</v>
      </c>
      <c r="W276" s="17">
        <f t="shared" si="127"/>
        <v>1205</v>
      </c>
      <c r="X276" s="17">
        <f t="shared" si="127"/>
        <v>1188</v>
      </c>
      <c r="Y276" s="17">
        <f t="shared" si="127"/>
        <v>17</v>
      </c>
      <c r="Z276" s="17">
        <f t="shared" si="128"/>
        <v>546</v>
      </c>
      <c r="AA276" s="17">
        <f t="shared" si="129"/>
        <v>778</v>
      </c>
      <c r="AB276" s="17">
        <f t="shared" si="130"/>
        <v>-153</v>
      </c>
      <c r="AC276" s="17">
        <f t="shared" si="131"/>
        <v>1171</v>
      </c>
      <c r="AD276" s="17">
        <f t="shared" si="132"/>
        <v>1188</v>
      </c>
    </row>
    <row r="277" spans="1:30" s="37" customFormat="1" ht="12">
      <c r="A277" s="41">
        <v>2008</v>
      </c>
      <c r="B277" s="41">
        <v>2009</v>
      </c>
      <c r="C277" s="17">
        <v>119666</v>
      </c>
      <c r="D277" s="17">
        <v>1159</v>
      </c>
      <c r="E277" s="17">
        <v>1193</v>
      </c>
      <c r="F277" s="18">
        <v>-34</v>
      </c>
      <c r="G277" s="17">
        <v>5490</v>
      </c>
      <c r="H277" s="17">
        <v>5356</v>
      </c>
      <c r="I277" s="17">
        <v>134</v>
      </c>
      <c r="J277" s="17">
        <v>1057</v>
      </c>
      <c r="K277" s="17">
        <v>811</v>
      </c>
      <c r="L277" s="17">
        <v>246</v>
      </c>
      <c r="M277" s="17">
        <v>2</v>
      </c>
      <c r="N277" s="17">
        <v>-4</v>
      </c>
      <c r="O277" s="17">
        <v>-3</v>
      </c>
      <c r="P277" s="17">
        <v>-180</v>
      </c>
      <c r="Q277" s="17">
        <v>-1</v>
      </c>
      <c r="R277" s="17">
        <v>194</v>
      </c>
      <c r="S277" s="17">
        <v>119826</v>
      </c>
      <c r="U277" s="41">
        <f t="shared" si="126"/>
        <v>2008</v>
      </c>
      <c r="V277" s="41">
        <f t="shared" si="126"/>
        <v>2009</v>
      </c>
      <c r="W277" s="17">
        <f t="shared" si="127"/>
        <v>1159</v>
      </c>
      <c r="X277" s="17">
        <f t="shared" si="127"/>
        <v>1193</v>
      </c>
      <c r="Y277" s="17">
        <f t="shared" si="127"/>
        <v>-34</v>
      </c>
      <c r="Z277" s="17">
        <f t="shared" si="128"/>
        <v>134</v>
      </c>
      <c r="AA277" s="17">
        <f t="shared" si="129"/>
        <v>248</v>
      </c>
      <c r="AB277" s="17">
        <f t="shared" si="130"/>
        <v>-188</v>
      </c>
      <c r="AC277" s="17">
        <f t="shared" si="131"/>
        <v>194</v>
      </c>
      <c r="AD277" s="17">
        <f t="shared" si="132"/>
        <v>160</v>
      </c>
    </row>
    <row r="278" spans="1:30" s="37" customFormat="1" ht="12">
      <c r="A278" s="41">
        <v>2009</v>
      </c>
      <c r="B278" s="41">
        <v>2010</v>
      </c>
      <c r="C278" s="17">
        <v>119826</v>
      </c>
      <c r="D278" s="17">
        <v>1104</v>
      </c>
      <c r="E278" s="17">
        <v>1151</v>
      </c>
      <c r="F278" s="18">
        <v>-47</v>
      </c>
      <c r="G278" s="17">
        <v>5995</v>
      </c>
      <c r="H278" s="17">
        <v>5462</v>
      </c>
      <c r="I278" s="17">
        <v>533</v>
      </c>
      <c r="J278" s="17">
        <v>1059</v>
      </c>
      <c r="K278" s="17">
        <v>965</v>
      </c>
      <c r="L278" s="17">
        <v>94</v>
      </c>
      <c r="M278" s="17">
        <v>0</v>
      </c>
      <c r="N278" s="17">
        <v>-6</v>
      </c>
      <c r="O278" s="17">
        <v>-1</v>
      </c>
      <c r="P278" s="17">
        <v>-207</v>
      </c>
      <c r="Q278" s="17">
        <v>-1</v>
      </c>
      <c r="R278" s="17">
        <v>412</v>
      </c>
      <c r="S278" s="17">
        <v>120191</v>
      </c>
      <c r="U278" s="41">
        <f t="shared" si="126"/>
        <v>2009</v>
      </c>
      <c r="V278" s="41">
        <f t="shared" si="126"/>
        <v>2010</v>
      </c>
      <c r="W278" s="17">
        <f t="shared" si="127"/>
        <v>1104</v>
      </c>
      <c r="X278" s="17">
        <f t="shared" si="127"/>
        <v>1151</v>
      </c>
      <c r="Y278" s="17">
        <f t="shared" si="127"/>
        <v>-47</v>
      </c>
      <c r="Z278" s="17">
        <f t="shared" si="128"/>
        <v>533</v>
      </c>
      <c r="AA278" s="17">
        <f t="shared" si="129"/>
        <v>94</v>
      </c>
      <c r="AB278" s="17">
        <f t="shared" si="130"/>
        <v>-215</v>
      </c>
      <c r="AC278" s="17">
        <f t="shared" si="131"/>
        <v>412</v>
      </c>
      <c r="AD278" s="17">
        <f t="shared" si="132"/>
        <v>365</v>
      </c>
    </row>
    <row r="279" spans="1:30" s="37" customFormat="1" ht="12">
      <c r="A279" s="41">
        <v>2010</v>
      </c>
      <c r="B279" s="41">
        <v>2011</v>
      </c>
      <c r="C279" s="17">
        <v>120191</v>
      </c>
      <c r="D279" s="37">
        <v>1150</v>
      </c>
      <c r="E279" s="17">
        <v>1202</v>
      </c>
      <c r="F279" s="17">
        <v>-52</v>
      </c>
      <c r="G279" s="17">
        <v>6175</v>
      </c>
      <c r="H279" s="17">
        <v>5372</v>
      </c>
      <c r="I279" s="17">
        <v>803</v>
      </c>
      <c r="J279" s="17">
        <v>570</v>
      </c>
      <c r="K279" s="17">
        <v>459</v>
      </c>
      <c r="L279" s="17">
        <v>111</v>
      </c>
      <c r="M279" s="17">
        <v>0</v>
      </c>
      <c r="N279" s="17">
        <v>10</v>
      </c>
      <c r="O279" s="17">
        <v>2</v>
      </c>
      <c r="P279" s="17">
        <v>-241</v>
      </c>
      <c r="Q279" s="17">
        <v>0</v>
      </c>
      <c r="R279" s="18">
        <v>685</v>
      </c>
      <c r="S279" s="17">
        <v>120824</v>
      </c>
      <c r="U279" s="41">
        <f t="shared" si="126"/>
        <v>2010</v>
      </c>
      <c r="V279" s="41">
        <f t="shared" si="126"/>
        <v>2011</v>
      </c>
      <c r="W279" s="17">
        <f t="shared" si="127"/>
        <v>1150</v>
      </c>
      <c r="X279" s="17">
        <f t="shared" si="127"/>
        <v>1202</v>
      </c>
      <c r="Y279" s="17">
        <f t="shared" si="127"/>
        <v>-52</v>
      </c>
      <c r="Z279" s="17">
        <f t="shared" si="128"/>
        <v>803</v>
      </c>
      <c r="AA279" s="17">
        <f t="shared" si="129"/>
        <v>111</v>
      </c>
      <c r="AB279" s="17">
        <f t="shared" si="130"/>
        <v>-229</v>
      </c>
      <c r="AC279" s="17">
        <f t="shared" si="131"/>
        <v>685</v>
      </c>
      <c r="AD279" s="17">
        <f t="shared" si="132"/>
        <v>633</v>
      </c>
    </row>
    <row r="280" spans="1:30">
      <c r="A280" s="27"/>
      <c r="B280" s="27"/>
      <c r="C280" s="92"/>
      <c r="D280" s="92"/>
      <c r="E280" s="92"/>
      <c r="F280" s="92"/>
      <c r="G280" s="92"/>
      <c r="H280" s="92"/>
      <c r="I280" s="92"/>
      <c r="J280" s="92"/>
      <c r="K280" s="92"/>
      <c r="L280" s="92"/>
      <c r="U280" s="41">
        <f>A287</f>
        <v>2011</v>
      </c>
      <c r="V280" s="41">
        <f>B287</f>
        <v>2012</v>
      </c>
      <c r="W280" s="138">
        <f>D287</f>
        <v>1102</v>
      </c>
      <c r="X280" s="138">
        <f t="shared" ref="X280:Y280" si="133">E287</f>
        <v>1128</v>
      </c>
      <c r="Y280" s="138">
        <f t="shared" si="133"/>
        <v>-26</v>
      </c>
      <c r="Z280" s="138">
        <f>I287</f>
        <v>-244</v>
      </c>
      <c r="AA280" s="138">
        <f>L287</f>
        <v>0</v>
      </c>
      <c r="AB280" s="138">
        <f>P287</f>
        <v>24</v>
      </c>
      <c r="AC280" s="138">
        <f>R287</f>
        <v>-220</v>
      </c>
      <c r="AD280" s="17">
        <f t="shared" si="132"/>
        <v>-246</v>
      </c>
    </row>
    <row r="281" spans="1:30">
      <c r="A281" s="27" t="s">
        <v>67</v>
      </c>
      <c r="B281" s="27"/>
      <c r="C281" s="92"/>
      <c r="D281" s="92"/>
      <c r="E281" s="92"/>
      <c r="F281" s="92"/>
      <c r="G281" s="92"/>
      <c r="H281" s="92"/>
      <c r="I281" s="92"/>
      <c r="J281" s="92"/>
      <c r="K281" s="92"/>
      <c r="L281" s="92"/>
      <c r="U281" s="27"/>
      <c r="V281" s="27"/>
    </row>
    <row r="282" spans="1:30">
      <c r="A282" s="27" t="s">
        <v>19</v>
      </c>
      <c r="B282" s="27"/>
      <c r="C282" s="92"/>
      <c r="D282" s="92"/>
      <c r="E282" s="92"/>
      <c r="F282" s="92"/>
      <c r="G282" s="141">
        <f t="shared" ref="G282:R282" si="134">AVERAGE(G270:G279)</f>
        <v>6432.9</v>
      </c>
      <c r="H282" s="141">
        <f t="shared" si="134"/>
        <v>5590.6</v>
      </c>
      <c r="I282" s="141">
        <f t="shared" si="134"/>
        <v>842.3</v>
      </c>
      <c r="J282" s="141">
        <f t="shared" si="134"/>
        <v>792</v>
      </c>
      <c r="K282" s="141">
        <f t="shared" si="134"/>
        <v>493.2</v>
      </c>
      <c r="L282" s="141">
        <f t="shared" si="134"/>
        <v>298.8</v>
      </c>
      <c r="M282" s="138">
        <f t="shared" si="134"/>
        <v>-1.9</v>
      </c>
      <c r="N282" s="138">
        <f t="shared" si="134"/>
        <v>-1</v>
      </c>
      <c r="O282" s="138">
        <f t="shared" si="134"/>
        <v>4.9000000000000004</v>
      </c>
      <c r="P282" s="138">
        <f t="shared" si="134"/>
        <v>-137.19999999999999</v>
      </c>
      <c r="Q282" s="138">
        <f t="shared" si="134"/>
        <v>-1.5</v>
      </c>
      <c r="R282" s="138">
        <f t="shared" si="134"/>
        <v>1004.4</v>
      </c>
      <c r="U282" s="27" t="s">
        <v>17</v>
      </c>
      <c r="V282" s="27"/>
    </row>
    <row r="283" spans="1:30">
      <c r="A283" s="27"/>
      <c r="B283" s="27"/>
      <c r="C283" s="92"/>
      <c r="D283" s="92"/>
      <c r="E283" s="92"/>
      <c r="F283" s="92"/>
      <c r="G283" s="92"/>
      <c r="H283" s="92"/>
      <c r="I283" s="92"/>
      <c r="J283" s="92"/>
      <c r="K283" s="92"/>
      <c r="L283" s="92"/>
      <c r="U283" s="27" t="s">
        <v>19</v>
      </c>
      <c r="V283" s="27"/>
      <c r="Y283" s="138">
        <f t="shared" ref="Y283:AD284" si="135">AVERAGE(Y270:Y279)</f>
        <v>-77.099999999999994</v>
      </c>
      <c r="Z283" s="138">
        <f t="shared" si="135"/>
        <v>842.3</v>
      </c>
      <c r="AA283" s="138">
        <f t="shared" si="135"/>
        <v>296.89999999999998</v>
      </c>
      <c r="AB283" s="138">
        <f t="shared" si="135"/>
        <v>-134.80000000000001</v>
      </c>
      <c r="AC283" s="138">
        <f t="shared" si="135"/>
        <v>1004.4</v>
      </c>
      <c r="AD283" s="138">
        <f t="shared" si="135"/>
        <v>927.3</v>
      </c>
    </row>
    <row r="284" spans="1:30" ht="24">
      <c r="A284" s="42"/>
      <c r="B284" s="38"/>
      <c r="C284" s="42" t="s">
        <v>48</v>
      </c>
      <c r="D284" s="39" t="s">
        <v>49</v>
      </c>
      <c r="E284" s="39" t="s">
        <v>50</v>
      </c>
      <c r="F284" s="39" t="s">
        <v>25</v>
      </c>
      <c r="G284" s="39" t="s">
        <v>51</v>
      </c>
      <c r="H284" s="39" t="s">
        <v>52</v>
      </c>
      <c r="I284" s="39" t="s">
        <v>51</v>
      </c>
      <c r="J284" s="39" t="s">
        <v>53</v>
      </c>
      <c r="K284" s="39" t="s">
        <v>53</v>
      </c>
      <c r="L284" s="39" t="s">
        <v>68</v>
      </c>
      <c r="P284" s="40" t="s">
        <v>69</v>
      </c>
      <c r="R284" s="40" t="s">
        <v>70</v>
      </c>
      <c r="S284" s="38" t="s">
        <v>59</v>
      </c>
      <c r="U284" s="27" t="s">
        <v>71</v>
      </c>
      <c r="V284" s="27"/>
      <c r="Y284" s="138">
        <f t="shared" si="135"/>
        <v>-65.7</v>
      </c>
      <c r="Z284" s="138">
        <f t="shared" si="135"/>
        <v>713.9</v>
      </c>
      <c r="AA284" s="138">
        <f t="shared" si="135"/>
        <v>309</v>
      </c>
      <c r="AB284" s="138">
        <f t="shared" si="135"/>
        <v>-125.2</v>
      </c>
      <c r="AC284" s="138">
        <f t="shared" si="135"/>
        <v>897.7</v>
      </c>
      <c r="AD284" s="138">
        <f t="shared" si="135"/>
        <v>832</v>
      </c>
    </row>
    <row r="285" spans="1:30">
      <c r="A285" s="42"/>
      <c r="B285" s="38"/>
      <c r="C285" s="42" t="s">
        <v>60</v>
      </c>
      <c r="D285" s="39"/>
      <c r="E285" s="39"/>
      <c r="F285" s="39" t="s">
        <v>26</v>
      </c>
      <c r="G285" s="39" t="s">
        <v>61</v>
      </c>
      <c r="H285" s="39" t="s">
        <v>62</v>
      </c>
      <c r="I285" s="39" t="s">
        <v>63</v>
      </c>
      <c r="J285" s="39" t="s">
        <v>61</v>
      </c>
      <c r="K285" s="39" t="s">
        <v>62</v>
      </c>
      <c r="L285" s="39" t="s">
        <v>63</v>
      </c>
      <c r="P285" s="40" t="s">
        <v>72</v>
      </c>
      <c r="R285" s="40" t="s">
        <v>73</v>
      </c>
      <c r="S285" s="38" t="s">
        <v>60</v>
      </c>
      <c r="U285" s="27" t="s">
        <v>9</v>
      </c>
      <c r="V285" s="27"/>
      <c r="Y285" s="138">
        <f t="shared" ref="Y285:AD285" si="136">AVERAGE(Y276:Y280)</f>
        <v>-28.4</v>
      </c>
      <c r="Z285" s="138">
        <f t="shared" si="136"/>
        <v>354.4</v>
      </c>
      <c r="AA285" s="138">
        <f t="shared" si="136"/>
        <v>246.2</v>
      </c>
      <c r="AB285" s="138">
        <f t="shared" si="136"/>
        <v>-152.19999999999999</v>
      </c>
      <c r="AC285" s="138">
        <f t="shared" si="136"/>
        <v>448.4</v>
      </c>
      <c r="AD285" s="138">
        <f t="shared" si="136"/>
        <v>420</v>
      </c>
    </row>
    <row r="286" spans="1:30">
      <c r="A286" s="27"/>
      <c r="B286" s="27"/>
      <c r="C286" s="92"/>
      <c r="D286" s="92"/>
      <c r="E286" s="92"/>
      <c r="F286" s="92"/>
      <c r="G286" s="92"/>
      <c r="H286" s="92"/>
      <c r="I286" s="92"/>
      <c r="J286" s="92"/>
      <c r="K286" s="92"/>
      <c r="L286" s="92"/>
    </row>
    <row r="287" spans="1:30" s="37" customFormat="1">
      <c r="A287" s="131">
        <v>2011</v>
      </c>
      <c r="B287" s="41">
        <v>2012</v>
      </c>
      <c r="C287" s="138">
        <v>120824</v>
      </c>
      <c r="D287" s="138">
        <v>1102</v>
      </c>
      <c r="E287" s="138">
        <v>1128</v>
      </c>
      <c r="F287" s="138">
        <v>-26</v>
      </c>
      <c r="G287" s="138">
        <v>5873</v>
      </c>
      <c r="H287" s="138">
        <v>6117</v>
      </c>
      <c r="I287" s="138">
        <v>-244</v>
      </c>
      <c r="J287" s="138">
        <v>714</v>
      </c>
      <c r="K287" s="138">
        <v>714</v>
      </c>
      <c r="L287" s="138">
        <v>0</v>
      </c>
      <c r="M287" s="17"/>
      <c r="N287" s="17"/>
      <c r="O287" s="17"/>
      <c r="P287" s="138">
        <v>24</v>
      </c>
      <c r="Q287" s="17"/>
      <c r="R287" s="138">
        <v>-220</v>
      </c>
      <c r="S287" s="138">
        <v>120578</v>
      </c>
    </row>
    <row r="289" spans="1:30" s="92" customFormat="1">
      <c r="A289" s="148" t="s">
        <v>76</v>
      </c>
      <c r="B289" s="149"/>
      <c r="C289" s="149"/>
      <c r="D289" s="149"/>
      <c r="E289" s="149"/>
      <c r="F289" s="149"/>
      <c r="G289" s="149"/>
      <c r="H289" s="149"/>
      <c r="I289" s="149"/>
      <c r="J289" s="149"/>
      <c r="K289" s="149"/>
      <c r="L289" s="149"/>
      <c r="M289" s="149"/>
      <c r="N289" s="149"/>
      <c r="O289" s="149"/>
      <c r="P289" s="149"/>
      <c r="Q289" s="149"/>
      <c r="R289" s="149"/>
      <c r="S289" s="149"/>
      <c r="T289" s="149"/>
      <c r="U289" s="78"/>
      <c r="V289" s="78"/>
      <c r="W289" s="78"/>
      <c r="X289" s="78"/>
      <c r="Y289" s="78"/>
      <c r="Z289" s="78"/>
      <c r="AA289" s="78"/>
      <c r="AB289" s="78"/>
      <c r="AC289" s="78"/>
      <c r="AD289" s="78"/>
    </row>
    <row r="290" spans="1:30" s="92" customFormat="1">
      <c r="A290" s="149"/>
      <c r="B290" s="149"/>
      <c r="C290" s="149"/>
      <c r="D290" s="149"/>
      <c r="E290" s="149"/>
      <c r="F290" s="149"/>
      <c r="G290" s="149"/>
      <c r="H290" s="149"/>
      <c r="I290" s="149"/>
      <c r="J290" s="149"/>
      <c r="K290" s="149"/>
      <c r="L290" s="149"/>
      <c r="M290" s="149"/>
      <c r="N290" s="149"/>
      <c r="O290" s="149"/>
      <c r="P290" s="149"/>
      <c r="Q290" s="149"/>
      <c r="R290" s="149"/>
      <c r="S290" s="149"/>
      <c r="T290" s="149"/>
      <c r="U290" s="78"/>
      <c r="V290" s="78"/>
      <c r="W290" s="78"/>
      <c r="X290" s="78"/>
      <c r="Y290" s="78"/>
      <c r="Z290" s="78"/>
      <c r="AA290" s="78"/>
      <c r="AB290" s="78"/>
      <c r="AC290" s="78"/>
      <c r="AD290" s="78"/>
    </row>
    <row r="291" spans="1:30" s="50" customFormat="1" ht="24">
      <c r="A291" s="54"/>
      <c r="B291" s="54"/>
      <c r="C291" s="54" t="s">
        <v>48</v>
      </c>
      <c r="D291" s="55" t="s">
        <v>49</v>
      </c>
      <c r="E291" s="55" t="s">
        <v>50</v>
      </c>
      <c r="F291" s="55" t="s">
        <v>25</v>
      </c>
      <c r="G291" s="55" t="s">
        <v>51</v>
      </c>
      <c r="H291" s="55" t="s">
        <v>52</v>
      </c>
      <c r="I291" s="55" t="s">
        <v>51</v>
      </c>
      <c r="J291" s="55" t="s">
        <v>53</v>
      </c>
      <c r="K291" s="55" t="s">
        <v>53</v>
      </c>
      <c r="L291" s="55" t="s">
        <v>53</v>
      </c>
      <c r="M291" s="55" t="s">
        <v>54</v>
      </c>
      <c r="N291" s="55" t="s">
        <v>55</v>
      </c>
      <c r="O291" s="55" t="s">
        <v>56</v>
      </c>
      <c r="P291" s="56" t="s">
        <v>30</v>
      </c>
      <c r="Q291" s="56" t="s">
        <v>57</v>
      </c>
      <c r="R291" s="56" t="s">
        <v>58</v>
      </c>
      <c r="S291" s="54" t="s">
        <v>59</v>
      </c>
      <c r="T291" s="57"/>
      <c r="W291" s="42" t="s">
        <v>49</v>
      </c>
      <c r="X291" s="42" t="s">
        <v>50</v>
      </c>
      <c r="Y291" s="42" t="s">
        <v>25</v>
      </c>
      <c r="Z291" s="42" t="s">
        <v>27</v>
      </c>
      <c r="AA291" s="42" t="s">
        <v>27</v>
      </c>
      <c r="AB291" s="42" t="s">
        <v>30</v>
      </c>
      <c r="AC291" s="42" t="s">
        <v>27</v>
      </c>
      <c r="AD291" s="42" t="s">
        <v>32</v>
      </c>
    </row>
    <row r="292" spans="1:30" s="50" customFormat="1" ht="12">
      <c r="A292" s="57"/>
      <c r="B292" s="54"/>
      <c r="C292" s="54" t="s">
        <v>60</v>
      </c>
      <c r="D292" s="55"/>
      <c r="E292" s="55"/>
      <c r="F292" s="55" t="s">
        <v>26</v>
      </c>
      <c r="G292" s="55" t="s">
        <v>61</v>
      </c>
      <c r="H292" s="55" t="s">
        <v>62</v>
      </c>
      <c r="I292" s="55" t="s">
        <v>63</v>
      </c>
      <c r="J292" s="55" t="s">
        <v>61</v>
      </c>
      <c r="K292" s="55" t="s">
        <v>62</v>
      </c>
      <c r="L292" s="55" t="s">
        <v>63</v>
      </c>
      <c r="M292" s="55" t="s">
        <v>64</v>
      </c>
      <c r="N292" s="54"/>
      <c r="O292" s="57"/>
      <c r="P292" s="54" t="s">
        <v>65</v>
      </c>
      <c r="Q292" s="54" t="s">
        <v>66</v>
      </c>
      <c r="R292" s="56"/>
      <c r="S292" s="54" t="s">
        <v>60</v>
      </c>
      <c r="T292" s="57"/>
      <c r="W292" s="42"/>
      <c r="X292" s="42"/>
      <c r="Y292" s="42" t="s">
        <v>26</v>
      </c>
      <c r="Z292" s="42" t="s">
        <v>28</v>
      </c>
      <c r="AA292" s="42" t="s">
        <v>29</v>
      </c>
      <c r="AB292" s="42"/>
      <c r="AC292" s="42" t="s">
        <v>31</v>
      </c>
      <c r="AD292" s="42" t="s">
        <v>26</v>
      </c>
    </row>
    <row r="293" spans="1:30" s="50" customFormat="1" ht="12">
      <c r="A293" s="57"/>
      <c r="B293" s="54"/>
      <c r="C293" s="54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7"/>
      <c r="O293" s="57"/>
      <c r="P293" s="57"/>
      <c r="Q293" s="57"/>
      <c r="R293" s="55"/>
      <c r="S293" s="54"/>
      <c r="T293" s="57"/>
    </row>
    <row r="294" spans="1:30" s="44" customFormat="1" ht="12">
      <c r="A294" s="58">
        <v>2001</v>
      </c>
      <c r="B294" s="58">
        <v>2002</v>
      </c>
      <c r="C294" s="59">
        <f>C222+C246+C270-C174-C198</f>
        <v>1784228</v>
      </c>
      <c r="D294" s="59">
        <f t="shared" ref="D294:S303" si="137">D222+D246+D270-D174-D198</f>
        <v>22627</v>
      </c>
      <c r="E294" s="59">
        <f t="shared" si="137"/>
        <v>17336</v>
      </c>
      <c r="F294" s="59">
        <f t="shared" si="137"/>
        <v>5291</v>
      </c>
      <c r="G294" s="59">
        <f t="shared" si="137"/>
        <v>71977</v>
      </c>
      <c r="H294" s="59">
        <f t="shared" si="137"/>
        <v>77941</v>
      </c>
      <c r="I294" s="59">
        <f t="shared" si="137"/>
        <v>-5964</v>
      </c>
      <c r="J294" s="59">
        <f t="shared" si="137"/>
        <v>12971</v>
      </c>
      <c r="K294" s="59">
        <f t="shared" si="137"/>
        <v>8193</v>
      </c>
      <c r="L294" s="59">
        <f t="shared" si="137"/>
        <v>4778</v>
      </c>
      <c r="M294" s="59">
        <f t="shared" si="137"/>
        <v>2605</v>
      </c>
      <c r="N294" s="59">
        <f t="shared" si="137"/>
        <v>32</v>
      </c>
      <c r="O294" s="59">
        <f t="shared" si="137"/>
        <v>-5</v>
      </c>
      <c r="P294" s="59">
        <f t="shared" si="137"/>
        <v>2818</v>
      </c>
      <c r="Q294" s="59">
        <f t="shared" si="137"/>
        <v>0</v>
      </c>
      <c r="R294" s="59">
        <f t="shared" si="137"/>
        <v>4264</v>
      </c>
      <c r="S294" s="59">
        <f t="shared" si="137"/>
        <v>1793783</v>
      </c>
      <c r="T294" s="60"/>
      <c r="U294" s="43">
        <f t="shared" ref="U294:V303" si="138">A294</f>
        <v>2001</v>
      </c>
      <c r="V294" s="43">
        <f t="shared" si="138"/>
        <v>2002</v>
      </c>
      <c r="W294" s="45">
        <f>D294</f>
        <v>22627</v>
      </c>
      <c r="X294" s="45">
        <f>E294</f>
        <v>17336</v>
      </c>
      <c r="Y294" s="45">
        <f>F294</f>
        <v>5291</v>
      </c>
      <c r="Z294" s="45">
        <f>I294</f>
        <v>-5964</v>
      </c>
      <c r="AA294" s="45">
        <f>L294+M294</f>
        <v>7383</v>
      </c>
      <c r="AB294" s="45">
        <f>N294+O294+P294+Q294</f>
        <v>2845</v>
      </c>
      <c r="AC294" s="45">
        <f>R294</f>
        <v>4264</v>
      </c>
      <c r="AD294" s="45">
        <f>Y294+AC294</f>
        <v>9555</v>
      </c>
    </row>
    <row r="295" spans="1:30" s="44" customFormat="1" ht="12">
      <c r="A295" s="58">
        <v>2002</v>
      </c>
      <c r="B295" s="58">
        <v>2003</v>
      </c>
      <c r="C295" s="59">
        <f t="shared" ref="C295:R303" si="139">C223+C247+C271-C175-C199</f>
        <v>1793783</v>
      </c>
      <c r="D295" s="59">
        <f t="shared" si="139"/>
        <v>23311</v>
      </c>
      <c r="E295" s="59">
        <f t="shared" si="139"/>
        <v>17771</v>
      </c>
      <c r="F295" s="59">
        <f t="shared" si="139"/>
        <v>5540</v>
      </c>
      <c r="G295" s="59">
        <f t="shared" si="139"/>
        <v>73017</v>
      </c>
      <c r="H295" s="59">
        <f t="shared" si="139"/>
        <v>79653</v>
      </c>
      <c r="I295" s="59">
        <f t="shared" si="139"/>
        <v>-6636</v>
      </c>
      <c r="J295" s="59">
        <f t="shared" si="139"/>
        <v>13554</v>
      </c>
      <c r="K295" s="59">
        <f t="shared" si="139"/>
        <v>7776</v>
      </c>
      <c r="L295" s="59">
        <f t="shared" si="139"/>
        <v>5778</v>
      </c>
      <c r="M295" s="59">
        <f t="shared" si="139"/>
        <v>2590</v>
      </c>
      <c r="N295" s="59">
        <f t="shared" si="139"/>
        <v>-89</v>
      </c>
      <c r="O295" s="59">
        <f t="shared" si="139"/>
        <v>8</v>
      </c>
      <c r="P295" s="59">
        <f t="shared" si="139"/>
        <v>2880</v>
      </c>
      <c r="Q295" s="59">
        <f t="shared" si="139"/>
        <v>-9</v>
      </c>
      <c r="R295" s="59">
        <f t="shared" si="139"/>
        <v>4522</v>
      </c>
      <c r="S295" s="59">
        <f t="shared" si="137"/>
        <v>1803845</v>
      </c>
      <c r="T295" s="60"/>
      <c r="U295" s="43">
        <f t="shared" si="138"/>
        <v>2002</v>
      </c>
      <c r="V295" s="43">
        <f t="shared" si="138"/>
        <v>2003</v>
      </c>
      <c r="W295" s="45">
        <f t="shared" ref="W295:Y303" si="140">D295</f>
        <v>23311</v>
      </c>
      <c r="X295" s="45">
        <f t="shared" si="140"/>
        <v>17771</v>
      </c>
      <c r="Y295" s="45">
        <f t="shared" si="140"/>
        <v>5540</v>
      </c>
      <c r="Z295" s="45">
        <f t="shared" ref="Z295:Z303" si="141">I295</f>
        <v>-6636</v>
      </c>
      <c r="AA295" s="45">
        <f t="shared" ref="AA295:AA303" si="142">L295+M295</f>
        <v>8368</v>
      </c>
      <c r="AB295" s="45">
        <f t="shared" ref="AB295:AB303" si="143">N295+O295+P295+Q295</f>
        <v>2790</v>
      </c>
      <c r="AC295" s="45">
        <f t="shared" ref="AC295:AC303" si="144">R295</f>
        <v>4522</v>
      </c>
      <c r="AD295" s="45">
        <f t="shared" ref="AD295:AD304" si="145">Y295+AC295</f>
        <v>10062</v>
      </c>
    </row>
    <row r="296" spans="1:30" s="44" customFormat="1" ht="12">
      <c r="A296" s="58">
        <v>2003</v>
      </c>
      <c r="B296" s="58">
        <v>2004</v>
      </c>
      <c r="C296" s="59">
        <f t="shared" si="139"/>
        <v>1803845</v>
      </c>
      <c r="D296" s="59">
        <f t="shared" si="137"/>
        <v>24231</v>
      </c>
      <c r="E296" s="59">
        <f t="shared" si="137"/>
        <v>17453</v>
      </c>
      <c r="F296" s="59">
        <f t="shared" si="137"/>
        <v>6778</v>
      </c>
      <c r="G296" s="59">
        <f t="shared" si="137"/>
        <v>70629</v>
      </c>
      <c r="H296" s="59">
        <f t="shared" si="137"/>
        <v>79551</v>
      </c>
      <c r="I296" s="59">
        <f t="shared" si="137"/>
        <v>-8922</v>
      </c>
      <c r="J296" s="59">
        <f t="shared" si="137"/>
        <v>16528</v>
      </c>
      <c r="K296" s="59">
        <f t="shared" si="137"/>
        <v>9334</v>
      </c>
      <c r="L296" s="59">
        <f t="shared" si="137"/>
        <v>7194</v>
      </c>
      <c r="M296" s="59">
        <f t="shared" si="137"/>
        <v>1178</v>
      </c>
      <c r="N296" s="59">
        <f t="shared" si="137"/>
        <v>217</v>
      </c>
      <c r="O296" s="59">
        <f t="shared" si="137"/>
        <v>-61</v>
      </c>
      <c r="P296" s="59">
        <f t="shared" si="137"/>
        <v>2923</v>
      </c>
      <c r="Q296" s="59">
        <f t="shared" si="137"/>
        <v>-18</v>
      </c>
      <c r="R296" s="59">
        <f t="shared" si="137"/>
        <v>2511</v>
      </c>
      <c r="S296" s="59">
        <f t="shared" si="137"/>
        <v>1813134</v>
      </c>
      <c r="T296" s="60"/>
      <c r="U296" s="43">
        <f t="shared" si="138"/>
        <v>2003</v>
      </c>
      <c r="V296" s="43">
        <f t="shared" si="138"/>
        <v>2004</v>
      </c>
      <c r="W296" s="45">
        <f t="shared" si="140"/>
        <v>24231</v>
      </c>
      <c r="X296" s="45">
        <f t="shared" si="140"/>
        <v>17453</v>
      </c>
      <c r="Y296" s="45">
        <f t="shared" si="140"/>
        <v>6778</v>
      </c>
      <c r="Z296" s="45">
        <f t="shared" si="141"/>
        <v>-8922</v>
      </c>
      <c r="AA296" s="45">
        <f t="shared" si="142"/>
        <v>8372</v>
      </c>
      <c r="AB296" s="45">
        <f t="shared" si="143"/>
        <v>3061</v>
      </c>
      <c r="AC296" s="45">
        <f t="shared" si="144"/>
        <v>2511</v>
      </c>
      <c r="AD296" s="45">
        <f t="shared" si="145"/>
        <v>9289</v>
      </c>
    </row>
    <row r="297" spans="1:30" s="44" customFormat="1" ht="12">
      <c r="A297" s="58">
        <v>2004</v>
      </c>
      <c r="B297" s="58">
        <v>2005</v>
      </c>
      <c r="C297" s="59">
        <f t="shared" si="139"/>
        <v>1813134</v>
      </c>
      <c r="D297" s="59">
        <f t="shared" si="137"/>
        <v>24505</v>
      </c>
      <c r="E297" s="59">
        <f t="shared" si="137"/>
        <v>16985</v>
      </c>
      <c r="F297" s="59">
        <f t="shared" si="137"/>
        <v>7520</v>
      </c>
      <c r="G297" s="59">
        <f t="shared" si="137"/>
        <v>71624</v>
      </c>
      <c r="H297" s="59">
        <f t="shared" si="137"/>
        <v>76484</v>
      </c>
      <c r="I297" s="59">
        <f t="shared" si="137"/>
        <v>-4860</v>
      </c>
      <c r="J297" s="59">
        <f t="shared" si="137"/>
        <v>16696</v>
      </c>
      <c r="K297" s="59">
        <f t="shared" si="137"/>
        <v>6368</v>
      </c>
      <c r="L297" s="59">
        <f t="shared" si="137"/>
        <v>10328</v>
      </c>
      <c r="M297" s="59">
        <f t="shared" si="137"/>
        <v>694</v>
      </c>
      <c r="N297" s="59">
        <f t="shared" si="137"/>
        <v>180</v>
      </c>
      <c r="O297" s="59">
        <f t="shared" si="137"/>
        <v>-60</v>
      </c>
      <c r="P297" s="59">
        <f t="shared" si="137"/>
        <v>2969</v>
      </c>
      <c r="Q297" s="59">
        <f t="shared" si="137"/>
        <v>-22</v>
      </c>
      <c r="R297" s="59">
        <f t="shared" si="137"/>
        <v>9229</v>
      </c>
      <c r="S297" s="59">
        <f t="shared" si="137"/>
        <v>1829883</v>
      </c>
      <c r="T297" s="60"/>
      <c r="U297" s="43">
        <f t="shared" si="138"/>
        <v>2004</v>
      </c>
      <c r="V297" s="43">
        <f t="shared" si="138"/>
        <v>2005</v>
      </c>
      <c r="W297" s="45">
        <f t="shared" si="140"/>
        <v>24505</v>
      </c>
      <c r="X297" s="45">
        <f t="shared" si="140"/>
        <v>16985</v>
      </c>
      <c r="Y297" s="45">
        <f t="shared" si="140"/>
        <v>7520</v>
      </c>
      <c r="Z297" s="45">
        <f t="shared" si="141"/>
        <v>-4860</v>
      </c>
      <c r="AA297" s="45">
        <f t="shared" si="142"/>
        <v>11022</v>
      </c>
      <c r="AB297" s="45">
        <f t="shared" si="143"/>
        <v>3067</v>
      </c>
      <c r="AC297" s="45">
        <f t="shared" si="144"/>
        <v>9229</v>
      </c>
      <c r="AD297" s="45">
        <f t="shared" si="145"/>
        <v>16749</v>
      </c>
    </row>
    <row r="298" spans="1:30" s="44" customFormat="1" ht="12">
      <c r="A298" s="58">
        <v>2005</v>
      </c>
      <c r="B298" s="58">
        <v>2006</v>
      </c>
      <c r="C298" s="59">
        <f t="shared" si="139"/>
        <v>1829883</v>
      </c>
      <c r="D298" s="59">
        <f t="shared" si="137"/>
        <v>24697</v>
      </c>
      <c r="E298" s="59">
        <f t="shared" si="137"/>
        <v>16762</v>
      </c>
      <c r="F298" s="59">
        <f t="shared" si="137"/>
        <v>7935</v>
      </c>
      <c r="G298" s="59">
        <f t="shared" si="137"/>
        <v>72788</v>
      </c>
      <c r="H298" s="59">
        <f t="shared" si="137"/>
        <v>77836</v>
      </c>
      <c r="I298" s="59">
        <f t="shared" si="137"/>
        <v>-5048</v>
      </c>
      <c r="J298" s="59">
        <f t="shared" si="137"/>
        <v>14645</v>
      </c>
      <c r="K298" s="59">
        <f t="shared" si="137"/>
        <v>8829</v>
      </c>
      <c r="L298" s="59">
        <f t="shared" si="137"/>
        <v>5816</v>
      </c>
      <c r="M298" s="59">
        <f t="shared" si="137"/>
        <v>346</v>
      </c>
      <c r="N298" s="59">
        <f t="shared" si="137"/>
        <v>55</v>
      </c>
      <c r="O298" s="59">
        <f t="shared" si="137"/>
        <v>15</v>
      </c>
      <c r="P298" s="59">
        <f t="shared" si="137"/>
        <v>3164</v>
      </c>
      <c r="Q298" s="59">
        <f t="shared" si="137"/>
        <v>-32</v>
      </c>
      <c r="R298" s="59">
        <f t="shared" si="137"/>
        <v>4316</v>
      </c>
      <c r="S298" s="59">
        <f t="shared" si="137"/>
        <v>1842134</v>
      </c>
      <c r="T298" s="60"/>
      <c r="U298" s="43">
        <f t="shared" si="138"/>
        <v>2005</v>
      </c>
      <c r="V298" s="43">
        <f t="shared" si="138"/>
        <v>2006</v>
      </c>
      <c r="W298" s="45">
        <f t="shared" si="140"/>
        <v>24697</v>
      </c>
      <c r="X298" s="45">
        <f t="shared" si="140"/>
        <v>16762</v>
      </c>
      <c r="Y298" s="45">
        <f t="shared" si="140"/>
        <v>7935</v>
      </c>
      <c r="Z298" s="45">
        <f t="shared" si="141"/>
        <v>-5048</v>
      </c>
      <c r="AA298" s="45">
        <f t="shared" si="142"/>
        <v>6162</v>
      </c>
      <c r="AB298" s="45">
        <f t="shared" si="143"/>
        <v>3202</v>
      </c>
      <c r="AC298" s="45">
        <f t="shared" si="144"/>
        <v>4316</v>
      </c>
      <c r="AD298" s="45">
        <f t="shared" si="145"/>
        <v>12251</v>
      </c>
    </row>
    <row r="299" spans="1:30" s="44" customFormat="1" ht="12">
      <c r="A299" s="58">
        <v>2006</v>
      </c>
      <c r="B299" s="58">
        <v>2007</v>
      </c>
      <c r="C299" s="59">
        <f t="shared" si="139"/>
        <v>1842134</v>
      </c>
      <c r="D299" s="59">
        <f t="shared" si="137"/>
        <v>25778</v>
      </c>
      <c r="E299" s="59">
        <f t="shared" si="137"/>
        <v>16588</v>
      </c>
      <c r="F299" s="59">
        <f t="shared" si="137"/>
        <v>9190</v>
      </c>
      <c r="G299" s="59">
        <f t="shared" si="137"/>
        <v>75501</v>
      </c>
      <c r="H299" s="59">
        <f t="shared" si="137"/>
        <v>81433</v>
      </c>
      <c r="I299" s="59">
        <f t="shared" si="137"/>
        <v>-5932</v>
      </c>
      <c r="J299" s="59">
        <f t="shared" si="137"/>
        <v>16404</v>
      </c>
      <c r="K299" s="59">
        <f t="shared" si="137"/>
        <v>9436</v>
      </c>
      <c r="L299" s="59">
        <f t="shared" si="137"/>
        <v>6968</v>
      </c>
      <c r="M299" s="59">
        <f t="shared" si="137"/>
        <v>469</v>
      </c>
      <c r="N299" s="59">
        <f t="shared" si="137"/>
        <v>119</v>
      </c>
      <c r="O299" s="59">
        <f t="shared" si="137"/>
        <v>27</v>
      </c>
      <c r="P299" s="59">
        <f t="shared" si="137"/>
        <v>3216</v>
      </c>
      <c r="Q299" s="59">
        <f t="shared" si="137"/>
        <v>-32</v>
      </c>
      <c r="R299" s="59">
        <f t="shared" si="137"/>
        <v>4835</v>
      </c>
      <c r="S299" s="59">
        <f t="shared" si="137"/>
        <v>1856159</v>
      </c>
      <c r="T299" s="60"/>
      <c r="U299" s="43">
        <f t="shared" si="138"/>
        <v>2006</v>
      </c>
      <c r="V299" s="43">
        <f t="shared" si="138"/>
        <v>2007</v>
      </c>
      <c r="W299" s="45">
        <f t="shared" si="140"/>
        <v>25778</v>
      </c>
      <c r="X299" s="45">
        <f t="shared" si="140"/>
        <v>16588</v>
      </c>
      <c r="Y299" s="45">
        <f t="shared" si="140"/>
        <v>9190</v>
      </c>
      <c r="Z299" s="45">
        <f t="shared" si="141"/>
        <v>-5932</v>
      </c>
      <c r="AA299" s="45">
        <f t="shared" si="142"/>
        <v>7437</v>
      </c>
      <c r="AB299" s="45">
        <f t="shared" si="143"/>
        <v>3330</v>
      </c>
      <c r="AC299" s="45">
        <f t="shared" si="144"/>
        <v>4835</v>
      </c>
      <c r="AD299" s="45">
        <f t="shared" si="145"/>
        <v>14025</v>
      </c>
    </row>
    <row r="300" spans="1:30" s="44" customFormat="1" ht="12">
      <c r="A300" s="58">
        <v>2007</v>
      </c>
      <c r="B300" s="58">
        <v>2008</v>
      </c>
      <c r="C300" s="59">
        <f t="shared" si="139"/>
        <v>1856159</v>
      </c>
      <c r="D300" s="59">
        <f t="shared" si="137"/>
        <v>26401</v>
      </c>
      <c r="E300" s="59">
        <f t="shared" si="137"/>
        <v>16306</v>
      </c>
      <c r="F300" s="59">
        <f t="shared" si="137"/>
        <v>10095</v>
      </c>
      <c r="G300" s="59">
        <f t="shared" si="137"/>
        <v>74222</v>
      </c>
      <c r="H300" s="59">
        <f t="shared" si="137"/>
        <v>79849</v>
      </c>
      <c r="I300" s="59">
        <f t="shared" si="137"/>
        <v>-5627</v>
      </c>
      <c r="J300" s="59">
        <f t="shared" si="137"/>
        <v>14576</v>
      </c>
      <c r="K300" s="59">
        <f t="shared" si="137"/>
        <v>6355</v>
      </c>
      <c r="L300" s="59">
        <f t="shared" si="137"/>
        <v>8221</v>
      </c>
      <c r="M300" s="59">
        <f t="shared" si="137"/>
        <v>611</v>
      </c>
      <c r="N300" s="59">
        <f t="shared" si="137"/>
        <v>-97</v>
      </c>
      <c r="O300" s="59">
        <f t="shared" si="137"/>
        <v>73</v>
      </c>
      <c r="P300" s="59">
        <f t="shared" si="137"/>
        <v>3116</v>
      </c>
      <c r="Q300" s="59">
        <f t="shared" si="137"/>
        <v>-36</v>
      </c>
      <c r="R300" s="59">
        <f t="shared" si="137"/>
        <v>6261</v>
      </c>
      <c r="S300" s="59">
        <f t="shared" si="137"/>
        <v>1872515</v>
      </c>
      <c r="T300" s="60"/>
      <c r="U300" s="43">
        <f t="shared" si="138"/>
        <v>2007</v>
      </c>
      <c r="V300" s="43">
        <f t="shared" si="138"/>
        <v>2008</v>
      </c>
      <c r="W300" s="45">
        <f t="shared" si="140"/>
        <v>26401</v>
      </c>
      <c r="X300" s="45">
        <f t="shared" si="140"/>
        <v>16306</v>
      </c>
      <c r="Y300" s="45">
        <f t="shared" si="140"/>
        <v>10095</v>
      </c>
      <c r="Z300" s="45">
        <f t="shared" si="141"/>
        <v>-5627</v>
      </c>
      <c r="AA300" s="45">
        <f t="shared" si="142"/>
        <v>8832</v>
      </c>
      <c r="AB300" s="45">
        <f t="shared" si="143"/>
        <v>3056</v>
      </c>
      <c r="AC300" s="45">
        <f t="shared" si="144"/>
        <v>6261</v>
      </c>
      <c r="AD300" s="45">
        <f t="shared" si="145"/>
        <v>16356</v>
      </c>
    </row>
    <row r="301" spans="1:30" s="44" customFormat="1" ht="12">
      <c r="A301" s="58">
        <v>2008</v>
      </c>
      <c r="B301" s="58">
        <v>2009</v>
      </c>
      <c r="C301" s="59">
        <f t="shared" si="139"/>
        <v>1872515</v>
      </c>
      <c r="D301" s="59">
        <f t="shared" si="137"/>
        <v>26582</v>
      </c>
      <c r="E301" s="59">
        <f t="shared" si="137"/>
        <v>15977</v>
      </c>
      <c r="F301" s="59">
        <f t="shared" si="137"/>
        <v>10605</v>
      </c>
      <c r="G301" s="59">
        <f t="shared" si="137"/>
        <v>71853</v>
      </c>
      <c r="H301" s="59">
        <f t="shared" si="137"/>
        <v>75931</v>
      </c>
      <c r="I301" s="59">
        <f t="shared" si="137"/>
        <v>-4078</v>
      </c>
      <c r="J301" s="59">
        <f t="shared" si="137"/>
        <v>14390</v>
      </c>
      <c r="K301" s="59">
        <f t="shared" si="137"/>
        <v>10547</v>
      </c>
      <c r="L301" s="59">
        <f t="shared" si="137"/>
        <v>3843</v>
      </c>
      <c r="M301" s="59">
        <f t="shared" si="137"/>
        <v>886</v>
      </c>
      <c r="N301" s="59">
        <f t="shared" si="137"/>
        <v>-73</v>
      </c>
      <c r="O301" s="59">
        <f t="shared" si="137"/>
        <v>35</v>
      </c>
      <c r="P301" s="59">
        <f t="shared" si="137"/>
        <v>3110</v>
      </c>
      <c r="Q301" s="59">
        <f t="shared" si="137"/>
        <v>-24</v>
      </c>
      <c r="R301" s="59">
        <f t="shared" si="137"/>
        <v>3699</v>
      </c>
      <c r="S301" s="59">
        <f t="shared" si="137"/>
        <v>1886819</v>
      </c>
      <c r="T301" s="60"/>
      <c r="U301" s="43">
        <f t="shared" si="138"/>
        <v>2008</v>
      </c>
      <c r="V301" s="43">
        <f t="shared" si="138"/>
        <v>2009</v>
      </c>
      <c r="W301" s="45">
        <f t="shared" si="140"/>
        <v>26582</v>
      </c>
      <c r="X301" s="45">
        <f t="shared" si="140"/>
        <v>15977</v>
      </c>
      <c r="Y301" s="45">
        <f t="shared" si="140"/>
        <v>10605</v>
      </c>
      <c r="Z301" s="45">
        <f t="shared" si="141"/>
        <v>-4078</v>
      </c>
      <c r="AA301" s="45">
        <f t="shared" si="142"/>
        <v>4729</v>
      </c>
      <c r="AB301" s="45">
        <f t="shared" si="143"/>
        <v>3048</v>
      </c>
      <c r="AC301" s="45">
        <f t="shared" si="144"/>
        <v>3699</v>
      </c>
      <c r="AD301" s="45">
        <f t="shared" si="145"/>
        <v>14304</v>
      </c>
    </row>
    <row r="302" spans="1:30" s="44" customFormat="1" ht="12">
      <c r="A302" s="58">
        <v>2009</v>
      </c>
      <c r="B302" s="58">
        <v>2010</v>
      </c>
      <c r="C302" s="59">
        <f t="shared" si="139"/>
        <v>1886819</v>
      </c>
      <c r="D302" s="59">
        <f t="shared" si="137"/>
        <v>26040</v>
      </c>
      <c r="E302" s="59">
        <f t="shared" si="137"/>
        <v>15652</v>
      </c>
      <c r="F302" s="59">
        <f t="shared" si="137"/>
        <v>10388</v>
      </c>
      <c r="G302" s="59">
        <f t="shared" si="137"/>
        <v>73111</v>
      </c>
      <c r="H302" s="59">
        <f t="shared" si="137"/>
        <v>78977</v>
      </c>
      <c r="I302" s="59">
        <f t="shared" si="137"/>
        <v>-5866</v>
      </c>
      <c r="J302" s="59">
        <f t="shared" si="137"/>
        <v>14687</v>
      </c>
      <c r="K302" s="59">
        <f t="shared" si="137"/>
        <v>8826</v>
      </c>
      <c r="L302" s="59">
        <f t="shared" si="137"/>
        <v>5861</v>
      </c>
      <c r="M302" s="59">
        <f t="shared" si="137"/>
        <v>531</v>
      </c>
      <c r="N302" s="59">
        <f t="shared" si="137"/>
        <v>-31</v>
      </c>
      <c r="O302" s="59">
        <f t="shared" si="137"/>
        <v>8</v>
      </c>
      <c r="P302" s="59">
        <f t="shared" si="137"/>
        <v>2940</v>
      </c>
      <c r="Q302" s="59">
        <f t="shared" si="137"/>
        <v>-9</v>
      </c>
      <c r="R302" s="59">
        <f t="shared" si="137"/>
        <v>3434</v>
      </c>
      <c r="S302" s="59">
        <f t="shared" si="137"/>
        <v>1900641</v>
      </c>
      <c r="T302" s="60"/>
      <c r="U302" s="43">
        <f t="shared" si="138"/>
        <v>2009</v>
      </c>
      <c r="V302" s="43">
        <f t="shared" si="138"/>
        <v>2010</v>
      </c>
      <c r="W302" s="45">
        <f t="shared" si="140"/>
        <v>26040</v>
      </c>
      <c r="X302" s="45">
        <f t="shared" si="140"/>
        <v>15652</v>
      </c>
      <c r="Y302" s="45">
        <f t="shared" si="140"/>
        <v>10388</v>
      </c>
      <c r="Z302" s="45">
        <f t="shared" si="141"/>
        <v>-5866</v>
      </c>
      <c r="AA302" s="45">
        <f t="shared" si="142"/>
        <v>6392</v>
      </c>
      <c r="AB302" s="45">
        <f t="shared" si="143"/>
        <v>2908</v>
      </c>
      <c r="AC302" s="45">
        <f t="shared" si="144"/>
        <v>3434</v>
      </c>
      <c r="AD302" s="45">
        <f t="shared" si="145"/>
        <v>13822</v>
      </c>
    </row>
    <row r="303" spans="1:30" s="44" customFormat="1" ht="12">
      <c r="A303" s="58">
        <v>2010</v>
      </c>
      <c r="B303" s="58">
        <v>2011</v>
      </c>
      <c r="C303" s="59">
        <f t="shared" si="139"/>
        <v>1900641</v>
      </c>
      <c r="D303" s="59">
        <f t="shared" si="137"/>
        <v>26840</v>
      </c>
      <c r="E303" s="59">
        <f t="shared" si="137"/>
        <v>15646</v>
      </c>
      <c r="F303" s="59">
        <f t="shared" si="137"/>
        <v>11194</v>
      </c>
      <c r="G303" s="59">
        <f t="shared" si="137"/>
        <v>72948</v>
      </c>
      <c r="H303" s="59">
        <f t="shared" si="137"/>
        <v>77548</v>
      </c>
      <c r="I303" s="59">
        <f t="shared" si="137"/>
        <v>-4600</v>
      </c>
      <c r="J303" s="59">
        <f t="shared" si="137"/>
        <v>17776</v>
      </c>
      <c r="K303" s="59">
        <f t="shared" si="137"/>
        <v>10342</v>
      </c>
      <c r="L303" s="59">
        <f t="shared" si="137"/>
        <v>7434</v>
      </c>
      <c r="M303" s="59">
        <f t="shared" si="137"/>
        <v>537</v>
      </c>
      <c r="N303" s="59">
        <f t="shared" si="137"/>
        <v>-2</v>
      </c>
      <c r="O303" s="59">
        <f t="shared" si="137"/>
        <v>-16</v>
      </c>
      <c r="P303" s="59">
        <f t="shared" si="137"/>
        <v>2302</v>
      </c>
      <c r="Q303" s="59">
        <f t="shared" si="137"/>
        <v>0</v>
      </c>
      <c r="R303" s="59">
        <f t="shared" si="137"/>
        <v>5655</v>
      </c>
      <c r="S303" s="59">
        <f t="shared" si="137"/>
        <v>1917490</v>
      </c>
      <c r="T303" s="60"/>
      <c r="U303" s="43">
        <f t="shared" si="138"/>
        <v>2010</v>
      </c>
      <c r="V303" s="43">
        <f t="shared" si="138"/>
        <v>2011</v>
      </c>
      <c r="W303" s="45">
        <f t="shared" si="140"/>
        <v>26840</v>
      </c>
      <c r="X303" s="45">
        <f t="shared" si="140"/>
        <v>15646</v>
      </c>
      <c r="Y303" s="45">
        <f t="shared" si="140"/>
        <v>11194</v>
      </c>
      <c r="Z303" s="45">
        <f t="shared" si="141"/>
        <v>-4600</v>
      </c>
      <c r="AA303" s="45">
        <f t="shared" si="142"/>
        <v>7971</v>
      </c>
      <c r="AB303" s="45">
        <f t="shared" si="143"/>
        <v>2284</v>
      </c>
      <c r="AC303" s="45">
        <f t="shared" si="144"/>
        <v>5655</v>
      </c>
      <c r="AD303" s="45">
        <f t="shared" si="145"/>
        <v>16849</v>
      </c>
    </row>
    <row r="304" spans="1:30" s="92" customFormat="1">
      <c r="A304" s="148"/>
      <c r="B304" s="148"/>
      <c r="C304" s="149"/>
      <c r="D304" s="149"/>
      <c r="E304" s="149"/>
      <c r="F304" s="149"/>
      <c r="G304" s="149"/>
      <c r="H304" s="149"/>
      <c r="I304" s="149"/>
      <c r="J304" s="149"/>
      <c r="K304" s="149"/>
      <c r="L304" s="149"/>
      <c r="M304" s="149"/>
      <c r="N304" s="149"/>
      <c r="O304" s="149"/>
      <c r="P304" s="149"/>
      <c r="Q304" s="149"/>
      <c r="R304" s="149"/>
      <c r="S304" s="149"/>
      <c r="T304" s="149"/>
      <c r="U304" s="43">
        <f>A311</f>
        <v>2011</v>
      </c>
      <c r="V304" s="43">
        <f>B311</f>
        <v>2012</v>
      </c>
      <c r="W304" s="141">
        <f>D311</f>
        <v>27030</v>
      </c>
      <c r="X304" s="141">
        <f t="shared" ref="X304:Y304" si="146">E311</f>
        <v>15576</v>
      </c>
      <c r="Y304" s="141">
        <f t="shared" si="146"/>
        <v>11454</v>
      </c>
      <c r="Z304" s="141">
        <f>I311</f>
        <v>-3461</v>
      </c>
      <c r="AA304" s="141">
        <f>L311</f>
        <v>5143</v>
      </c>
      <c r="AB304" s="141">
        <f>P311</f>
        <v>-103</v>
      </c>
      <c r="AC304" s="141">
        <f>R311</f>
        <v>1579</v>
      </c>
      <c r="AD304" s="45">
        <f t="shared" si="145"/>
        <v>13033</v>
      </c>
    </row>
    <row r="305" spans="1:30" s="92" customFormat="1">
      <c r="A305" s="148" t="s">
        <v>67</v>
      </c>
      <c r="B305" s="148"/>
      <c r="C305" s="149"/>
      <c r="D305" s="149"/>
      <c r="E305" s="149"/>
      <c r="F305" s="149"/>
      <c r="G305" s="149"/>
      <c r="H305" s="149"/>
      <c r="I305" s="149"/>
      <c r="J305" s="149"/>
      <c r="K305" s="149"/>
      <c r="L305" s="149"/>
      <c r="M305" s="149"/>
      <c r="N305" s="149"/>
      <c r="O305" s="149"/>
      <c r="P305" s="149"/>
      <c r="Q305" s="149"/>
      <c r="R305" s="149"/>
      <c r="S305" s="149"/>
      <c r="T305" s="149"/>
      <c r="U305" s="131"/>
      <c r="V305" s="131"/>
    </row>
    <row r="306" spans="1:30" s="92" customFormat="1">
      <c r="A306" s="148" t="s">
        <v>19</v>
      </c>
      <c r="B306" s="148"/>
      <c r="C306" s="149"/>
      <c r="D306" s="149"/>
      <c r="E306" s="149"/>
      <c r="F306" s="149"/>
      <c r="G306" s="150">
        <f t="shared" ref="G306:R306" si="147">AVERAGE(G294:G303)</f>
        <v>72767</v>
      </c>
      <c r="H306" s="150">
        <f t="shared" si="147"/>
        <v>78520.3</v>
      </c>
      <c r="I306" s="150">
        <f t="shared" si="147"/>
        <v>-5753.3</v>
      </c>
      <c r="J306" s="150">
        <f t="shared" si="147"/>
        <v>15222.7</v>
      </c>
      <c r="K306" s="150">
        <f t="shared" si="147"/>
        <v>8600.6</v>
      </c>
      <c r="L306" s="150">
        <f t="shared" si="147"/>
        <v>6622.1</v>
      </c>
      <c r="M306" s="150">
        <f t="shared" si="147"/>
        <v>1044.7</v>
      </c>
      <c r="N306" s="150">
        <f t="shared" si="147"/>
        <v>31.1</v>
      </c>
      <c r="O306" s="150">
        <f t="shared" si="147"/>
        <v>2.4</v>
      </c>
      <c r="P306" s="150">
        <f t="shared" si="147"/>
        <v>2943.8</v>
      </c>
      <c r="Q306" s="150">
        <f t="shared" si="147"/>
        <v>-18.2</v>
      </c>
      <c r="R306" s="150">
        <f t="shared" si="147"/>
        <v>4872.6000000000004</v>
      </c>
      <c r="S306" s="149"/>
      <c r="T306" s="149"/>
      <c r="U306" s="131" t="s">
        <v>17</v>
      </c>
      <c r="V306" s="131"/>
    </row>
    <row r="307" spans="1:30" s="92" customFormat="1">
      <c r="A307" s="148"/>
      <c r="B307" s="148"/>
      <c r="C307" s="149"/>
      <c r="D307" s="149"/>
      <c r="E307" s="149"/>
      <c r="F307" s="149"/>
      <c r="G307" s="149"/>
      <c r="H307" s="149"/>
      <c r="I307" s="149"/>
      <c r="J307" s="149"/>
      <c r="K307" s="149"/>
      <c r="L307" s="149"/>
      <c r="M307" s="149"/>
      <c r="N307" s="149"/>
      <c r="O307" s="149"/>
      <c r="P307" s="149"/>
      <c r="Q307" s="149"/>
      <c r="R307" s="149"/>
      <c r="S307" s="149"/>
      <c r="T307" s="149"/>
      <c r="U307" s="131" t="s">
        <v>19</v>
      </c>
      <c r="V307" s="131"/>
      <c r="Y307" s="141">
        <f t="shared" ref="Y307:AD307" si="148">AVERAGE(Y294:Y303)</f>
        <v>8453.6</v>
      </c>
      <c r="Z307" s="141">
        <f t="shared" si="148"/>
        <v>-5753.3</v>
      </c>
      <c r="AA307" s="141">
        <f t="shared" si="148"/>
        <v>7666.8</v>
      </c>
      <c r="AB307" s="141">
        <f t="shared" si="148"/>
        <v>2959.1</v>
      </c>
      <c r="AC307" s="141">
        <f t="shared" si="148"/>
        <v>4872.6000000000004</v>
      </c>
      <c r="AD307" s="141">
        <f t="shared" si="148"/>
        <v>13326.2</v>
      </c>
    </row>
    <row r="308" spans="1:30" s="92" customFormat="1" ht="15" customHeight="1">
      <c r="A308" s="54"/>
      <c r="B308" s="54"/>
      <c r="C308" s="54" t="s">
        <v>48</v>
      </c>
      <c r="D308" s="55" t="s">
        <v>49</v>
      </c>
      <c r="E308" s="55" t="s">
        <v>50</v>
      </c>
      <c r="F308" s="55" t="s">
        <v>25</v>
      </c>
      <c r="G308" s="55" t="s">
        <v>51</v>
      </c>
      <c r="H308" s="55" t="s">
        <v>52</v>
      </c>
      <c r="I308" s="55" t="s">
        <v>51</v>
      </c>
      <c r="J308" s="55" t="s">
        <v>53</v>
      </c>
      <c r="K308" s="55" t="s">
        <v>53</v>
      </c>
      <c r="L308" s="55" t="s">
        <v>68</v>
      </c>
      <c r="M308" s="149"/>
      <c r="N308" s="149"/>
      <c r="O308" s="149"/>
      <c r="P308" s="56" t="s">
        <v>69</v>
      </c>
      <c r="Q308" s="149"/>
      <c r="R308" s="56" t="s">
        <v>70</v>
      </c>
      <c r="S308" s="54" t="s">
        <v>59</v>
      </c>
      <c r="T308" s="149"/>
    </row>
    <row r="309" spans="1:30" s="92" customFormat="1">
      <c r="A309" s="54"/>
      <c r="B309" s="54"/>
      <c r="C309" s="54" t="s">
        <v>60</v>
      </c>
      <c r="D309" s="55"/>
      <c r="E309" s="55"/>
      <c r="F309" s="55" t="s">
        <v>26</v>
      </c>
      <c r="G309" s="55" t="s">
        <v>61</v>
      </c>
      <c r="H309" s="55" t="s">
        <v>62</v>
      </c>
      <c r="I309" s="55" t="s">
        <v>63</v>
      </c>
      <c r="J309" s="55" t="s">
        <v>61</v>
      </c>
      <c r="K309" s="55" t="s">
        <v>62</v>
      </c>
      <c r="L309" s="55" t="s">
        <v>63</v>
      </c>
      <c r="M309" s="149"/>
      <c r="N309" s="149"/>
      <c r="O309" s="149"/>
      <c r="P309" s="56" t="s">
        <v>72</v>
      </c>
      <c r="Q309" s="149"/>
      <c r="R309" s="56" t="s">
        <v>73</v>
      </c>
      <c r="S309" s="54" t="s">
        <v>60</v>
      </c>
      <c r="T309" s="149"/>
      <c r="U309" s="131" t="s">
        <v>9</v>
      </c>
      <c r="V309" s="131"/>
      <c r="Y309" s="141">
        <f t="shared" ref="Y309:AD309" si="149">AVERAGE(Y300:Y304)</f>
        <v>10747.2</v>
      </c>
      <c r="Z309" s="141">
        <f t="shared" si="149"/>
        <v>-4726.3999999999996</v>
      </c>
      <c r="AA309" s="141">
        <f t="shared" si="149"/>
        <v>6613.4</v>
      </c>
      <c r="AB309" s="141">
        <f t="shared" si="149"/>
        <v>2238.6</v>
      </c>
      <c r="AC309" s="141">
        <f t="shared" si="149"/>
        <v>4125.6000000000004</v>
      </c>
      <c r="AD309" s="141">
        <f t="shared" si="149"/>
        <v>14872.8</v>
      </c>
    </row>
    <row r="310" spans="1:30" s="92" customFormat="1">
      <c r="A310" s="148"/>
      <c r="B310" s="148"/>
      <c r="C310" s="149"/>
      <c r="D310" s="149"/>
      <c r="E310" s="149"/>
      <c r="F310" s="149"/>
      <c r="G310" s="149"/>
      <c r="H310" s="149"/>
      <c r="I310" s="149"/>
      <c r="J310" s="149"/>
      <c r="K310" s="149"/>
      <c r="L310" s="149"/>
      <c r="M310" s="149"/>
      <c r="N310" s="149"/>
      <c r="O310" s="149"/>
      <c r="P310" s="149"/>
      <c r="Q310" s="149"/>
      <c r="R310" s="149"/>
      <c r="S310" s="149"/>
      <c r="T310" s="149"/>
    </row>
    <row r="311" spans="1:30" s="44" customFormat="1">
      <c r="A311" s="148">
        <v>2011</v>
      </c>
      <c r="B311" s="58">
        <v>2012</v>
      </c>
      <c r="C311" s="59">
        <f t="shared" ref="C311:L311" si="150">C239+C263+C287-C191-C215</f>
        <v>1917490</v>
      </c>
      <c r="D311" s="59">
        <f t="shared" si="150"/>
        <v>27030</v>
      </c>
      <c r="E311" s="59">
        <f t="shared" si="150"/>
        <v>15576</v>
      </c>
      <c r="F311" s="59">
        <f t="shared" si="150"/>
        <v>11454</v>
      </c>
      <c r="G311" s="59">
        <f t="shared" si="150"/>
        <v>78644</v>
      </c>
      <c r="H311" s="59">
        <f t="shared" si="150"/>
        <v>82105</v>
      </c>
      <c r="I311" s="59">
        <f t="shared" si="150"/>
        <v>-3461</v>
      </c>
      <c r="J311" s="59">
        <f t="shared" si="150"/>
        <v>13969</v>
      </c>
      <c r="K311" s="59">
        <f t="shared" si="150"/>
        <v>8826</v>
      </c>
      <c r="L311" s="59">
        <f t="shared" si="150"/>
        <v>5143</v>
      </c>
      <c r="M311" s="59"/>
      <c r="N311" s="59"/>
      <c r="O311" s="59"/>
      <c r="P311" s="59">
        <f t="shared" ref="P311" si="151">P239+P263+P287-P191-P215</f>
        <v>-103</v>
      </c>
      <c r="Q311" s="59"/>
      <c r="R311" s="59">
        <f t="shared" ref="R311:S311" si="152">R239+R263+R287-R191-R215</f>
        <v>1579</v>
      </c>
      <c r="S311" s="59">
        <f t="shared" si="152"/>
        <v>1930523</v>
      </c>
      <c r="T311" s="60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opLeftCell="A105" zoomScale="80" zoomScaleNormal="80" zoomScalePageLayoutView="80" workbookViewId="0">
      <selection activeCell="S145" sqref="S145"/>
    </sheetView>
  </sheetViews>
  <sheetFormatPr baseColWidth="10" defaultColWidth="8.83203125" defaultRowHeight="13" x14ac:dyDescent="0"/>
  <cols>
    <col min="1" max="1" width="22.1640625" style="78" customWidth="1"/>
    <col min="2" max="7" width="13.33203125" style="78" customWidth="1"/>
    <col min="8" max="16384" width="8.83203125" style="78"/>
  </cols>
  <sheetData>
    <row r="1" spans="1:7">
      <c r="A1" s="27" t="s">
        <v>47</v>
      </c>
    </row>
    <row r="3" spans="1:7">
      <c r="B3" s="81" t="s">
        <v>25</v>
      </c>
      <c r="C3" s="81" t="s">
        <v>27</v>
      </c>
      <c r="D3" s="81" t="s">
        <v>27</v>
      </c>
      <c r="E3" s="81" t="s">
        <v>30</v>
      </c>
      <c r="F3" s="81" t="s">
        <v>27</v>
      </c>
      <c r="G3" s="81" t="s">
        <v>32</v>
      </c>
    </row>
    <row r="4" spans="1:7">
      <c r="B4" s="81" t="s">
        <v>26</v>
      </c>
      <c r="C4" s="81" t="s">
        <v>28</v>
      </c>
      <c r="D4" s="81" t="s">
        <v>29</v>
      </c>
      <c r="E4" s="81"/>
      <c r="F4" s="81" t="s">
        <v>31</v>
      </c>
      <c r="G4" s="81" t="s">
        <v>26</v>
      </c>
    </row>
    <row r="6" spans="1:7">
      <c r="A6" s="27" t="s">
        <v>33</v>
      </c>
      <c r="B6" s="151">
        <f>'MYE Changes'!Y19</f>
        <v>7259.3</v>
      </c>
      <c r="C6" s="151">
        <f>'MYE Changes'!Z19</f>
        <v>-7744.9</v>
      </c>
      <c r="D6" s="151">
        <f>'MYE Changes'!AA19</f>
        <v>6981.9</v>
      </c>
      <c r="E6" s="151">
        <f>'MYE Changes'!AB19</f>
        <v>2467.8000000000002</v>
      </c>
      <c r="F6" s="151">
        <f>'MYE Changes'!AC19</f>
        <v>1704.8</v>
      </c>
      <c r="G6" s="151">
        <f>'MYE Changes'!AD19</f>
        <v>8964.1</v>
      </c>
    </row>
    <row r="7" spans="1:7">
      <c r="A7" s="27"/>
    </row>
    <row r="8" spans="1:7">
      <c r="A8" s="27" t="s">
        <v>34</v>
      </c>
      <c r="B8" s="138">
        <f>'MYE Changes'!Y43</f>
        <v>-102.2</v>
      </c>
      <c r="C8" s="138">
        <f>'MYE Changes'!Z43</f>
        <v>674</v>
      </c>
      <c r="D8" s="138">
        <f>'MYE Changes'!AA43</f>
        <v>15.9</v>
      </c>
      <c r="E8" s="138">
        <f>'MYE Changes'!AB43</f>
        <v>-4.9000000000000004</v>
      </c>
      <c r="F8" s="138">
        <f>'MYE Changes'!AC43</f>
        <v>685</v>
      </c>
      <c r="G8" s="138">
        <f>'MYE Changes'!AD43</f>
        <v>582.79999999999995</v>
      </c>
    </row>
    <row r="9" spans="1:7">
      <c r="A9" s="27" t="s">
        <v>35</v>
      </c>
      <c r="B9" s="138">
        <f>'MYE Changes'!Y67</f>
        <v>259.7</v>
      </c>
      <c r="C9" s="138">
        <f>'MYE Changes'!Z67</f>
        <v>69</v>
      </c>
      <c r="D9" s="138">
        <f>'MYE Changes'!AA67</f>
        <v>1.8</v>
      </c>
      <c r="E9" s="138">
        <f>'MYE Changes'!AB67</f>
        <v>211.2</v>
      </c>
      <c r="F9" s="138">
        <f>'MYE Changes'!AC67</f>
        <v>282</v>
      </c>
      <c r="G9" s="138">
        <f>'MYE Changes'!AD67</f>
        <v>541.70000000000005</v>
      </c>
    </row>
    <row r="10" spans="1:7">
      <c r="A10" s="27" t="s">
        <v>46</v>
      </c>
      <c r="B10" s="138">
        <f>'MYE Changes'!Y187</f>
        <v>290.10000000000002</v>
      </c>
      <c r="C10" s="138">
        <f>'MYE Changes'!Z187</f>
        <v>257.8</v>
      </c>
      <c r="D10" s="138">
        <f>'MYE Changes'!AA187</f>
        <v>196.1</v>
      </c>
      <c r="E10" s="138">
        <f>'MYE Changes'!AB187</f>
        <v>248</v>
      </c>
      <c r="F10" s="138">
        <f>'MYE Changes'!AC187</f>
        <v>701.9</v>
      </c>
      <c r="G10" s="138">
        <f>'MYE Changes'!AD187</f>
        <v>992</v>
      </c>
    </row>
    <row r="11" spans="1:7">
      <c r="A11" s="27" t="s">
        <v>36</v>
      </c>
      <c r="B11" s="138">
        <f>'MYE Changes'!Y91</f>
        <v>-21.1</v>
      </c>
      <c r="C11" s="138">
        <f>'MYE Changes'!Z91</f>
        <v>620.4</v>
      </c>
      <c r="D11" s="138">
        <f>'MYE Changes'!AA91</f>
        <v>82.6</v>
      </c>
      <c r="E11" s="138">
        <f>'MYE Changes'!AB91</f>
        <v>86.3</v>
      </c>
      <c r="F11" s="138">
        <f>'MYE Changes'!AC91</f>
        <v>789.3</v>
      </c>
      <c r="G11" s="138">
        <f>'MYE Changes'!AD91</f>
        <v>768.2</v>
      </c>
    </row>
    <row r="12" spans="1:7">
      <c r="A12" s="27" t="s">
        <v>37</v>
      </c>
      <c r="B12" s="138">
        <f>'MYE Changes'!Y115</f>
        <v>438.1</v>
      </c>
      <c r="C12" s="138">
        <f>'MYE Changes'!Z115</f>
        <v>-355.1</v>
      </c>
      <c r="D12" s="138">
        <f>'MYE Changes'!AA115</f>
        <v>87.2</v>
      </c>
      <c r="E12" s="138">
        <f>'MYE Changes'!AB115</f>
        <v>383.7</v>
      </c>
      <c r="F12" s="138">
        <f>'MYE Changes'!AC115</f>
        <v>115.8</v>
      </c>
      <c r="G12" s="138">
        <f>'MYE Changes'!AD115</f>
        <v>553.9</v>
      </c>
    </row>
    <row r="13" spans="1:7">
      <c r="A13" s="27" t="s">
        <v>38</v>
      </c>
      <c r="B13" s="138">
        <f>'MYE Changes'!Y139</f>
        <v>273.60000000000002</v>
      </c>
      <c r="C13" s="138">
        <f>'MYE Changes'!Z139</f>
        <v>335.4</v>
      </c>
      <c r="D13" s="138">
        <f>'MYE Changes'!AA139</f>
        <v>132.30000000000001</v>
      </c>
      <c r="E13" s="138">
        <f>'MYE Changes'!AB139</f>
        <v>-13.1</v>
      </c>
      <c r="F13" s="138">
        <f>'MYE Changes'!AC139</f>
        <v>454.6</v>
      </c>
      <c r="G13" s="138">
        <f>'MYE Changes'!AD139</f>
        <v>728.2</v>
      </c>
    </row>
    <row r="14" spans="1:7">
      <c r="A14" s="27" t="s">
        <v>39</v>
      </c>
      <c r="B14" s="138">
        <f>'MYE Changes'!Y163</f>
        <v>402.4</v>
      </c>
      <c r="C14" s="138">
        <f>'MYE Changes'!Z163</f>
        <v>-215.7</v>
      </c>
      <c r="D14" s="138">
        <f>'MYE Changes'!AA163</f>
        <v>45</v>
      </c>
      <c r="E14" s="138">
        <f>'MYE Changes'!AB163</f>
        <v>-1.8</v>
      </c>
      <c r="F14" s="138">
        <f>'MYE Changes'!AC163</f>
        <v>-172.5</v>
      </c>
      <c r="G14" s="138">
        <f>'MYE Changes'!AD163</f>
        <v>229.9</v>
      </c>
    </row>
    <row r="15" spans="1:7">
      <c r="A15" s="27" t="s">
        <v>40</v>
      </c>
      <c r="B15" s="138">
        <f>'MYE Changes'!Y211</f>
        <v>7.4</v>
      </c>
      <c r="C15" s="138">
        <f>'MYE Changes'!Z211</f>
        <v>184.5</v>
      </c>
      <c r="D15" s="138">
        <f>'MYE Changes'!AA211</f>
        <v>-17.100000000000001</v>
      </c>
      <c r="E15" s="138">
        <f>'MYE Changes'!AB211</f>
        <v>-62.9</v>
      </c>
      <c r="F15" s="138">
        <f>'MYE Changes'!AC211</f>
        <v>104.5</v>
      </c>
      <c r="G15" s="138">
        <f>'MYE Changes'!AD211</f>
        <v>111.9</v>
      </c>
    </row>
    <row r="16" spans="1:7">
      <c r="A16" s="27"/>
    </row>
    <row r="17" spans="1:7">
      <c r="A17" s="27" t="s">
        <v>41</v>
      </c>
      <c r="B17" s="151">
        <f>SUM(B8:B15)</f>
        <v>1548</v>
      </c>
      <c r="C17" s="151">
        <f t="shared" ref="C17:G17" si="0">SUM(C8:C15)</f>
        <v>1570.3</v>
      </c>
      <c r="D17" s="151">
        <f t="shared" si="0"/>
        <v>543.79999999999995</v>
      </c>
      <c r="E17" s="151">
        <f t="shared" si="0"/>
        <v>846.5</v>
      </c>
      <c r="F17" s="151">
        <f t="shared" si="0"/>
        <v>2960.6</v>
      </c>
      <c r="G17" s="151">
        <f t="shared" si="0"/>
        <v>4508.5999999999995</v>
      </c>
    </row>
    <row r="18" spans="1:7">
      <c r="A18" s="27"/>
      <c r="B18" s="27"/>
      <c r="C18" s="27"/>
      <c r="D18" s="27"/>
      <c r="E18" s="27"/>
      <c r="F18" s="27"/>
      <c r="G18" s="27"/>
    </row>
    <row r="19" spans="1:7">
      <c r="A19" s="27" t="s">
        <v>42</v>
      </c>
      <c r="B19" s="151">
        <f>B6+B17</f>
        <v>8807.2999999999993</v>
      </c>
      <c r="C19" s="151">
        <f t="shared" ref="C19:G19" si="1">C6+C17</f>
        <v>-6174.5999999999995</v>
      </c>
      <c r="D19" s="151">
        <f t="shared" si="1"/>
        <v>7525.7</v>
      </c>
      <c r="E19" s="151">
        <f t="shared" si="1"/>
        <v>3314.3</v>
      </c>
      <c r="F19" s="151">
        <f t="shared" si="1"/>
        <v>4665.3999999999996</v>
      </c>
      <c r="G19" s="151">
        <f t="shared" si="1"/>
        <v>13472.7</v>
      </c>
    </row>
    <row r="20" spans="1:7">
      <c r="A20" s="27"/>
    </row>
    <row r="21" spans="1:7">
      <c r="A21" s="27" t="s">
        <v>43</v>
      </c>
      <c r="B21" s="138">
        <f>'MYE Changes'!Y259</f>
        <v>20.9</v>
      </c>
      <c r="C21" s="138">
        <f>'MYE Changes'!Z259</f>
        <v>21.3</v>
      </c>
      <c r="D21" s="138">
        <f>'MYE Changes'!AA259</f>
        <v>23.2</v>
      </c>
      <c r="E21" s="138">
        <f>'MYE Changes'!AB259</f>
        <v>-35.299999999999997</v>
      </c>
      <c r="F21" s="138">
        <f>'MYE Changes'!AC259</f>
        <v>9.1999999999999993</v>
      </c>
      <c r="G21" s="138">
        <f>'MYE Changes'!AD259</f>
        <v>30.1</v>
      </c>
    </row>
    <row r="22" spans="1:7">
      <c r="A22" s="27" t="s">
        <v>44</v>
      </c>
      <c r="B22" s="138">
        <f>'MYE Changes'!Y283</f>
        <v>-77.099999999999994</v>
      </c>
      <c r="C22" s="138">
        <f>'MYE Changes'!Z283</f>
        <v>842.3</v>
      </c>
      <c r="D22" s="138">
        <f>'MYE Changes'!AA283</f>
        <v>296.89999999999998</v>
      </c>
      <c r="E22" s="138">
        <f>'MYE Changes'!AB283</f>
        <v>-134.80000000000001</v>
      </c>
      <c r="F22" s="138">
        <f>'MYE Changes'!AC283</f>
        <v>1004.4</v>
      </c>
      <c r="G22" s="138">
        <f>'MYE Changes'!AD283</f>
        <v>927.3</v>
      </c>
    </row>
    <row r="23" spans="1:7">
      <c r="A23" s="27"/>
    </row>
    <row r="24" spans="1:7">
      <c r="A24" s="152" t="s">
        <v>45</v>
      </c>
      <c r="B24" s="151">
        <f>B19-B10-B15+B21+B22</f>
        <v>8453.5999999999985</v>
      </c>
      <c r="C24" s="151">
        <f t="shared" ref="C24:G24" si="2">C19-C10-C15+C21+C22</f>
        <v>-5753.2999999999993</v>
      </c>
      <c r="D24" s="151">
        <f t="shared" si="2"/>
        <v>7666.7999999999993</v>
      </c>
      <c r="E24" s="151">
        <f t="shared" si="2"/>
        <v>2959.1</v>
      </c>
      <c r="F24" s="151">
        <f t="shared" si="2"/>
        <v>4872.5999999999995</v>
      </c>
      <c r="G24" s="151">
        <f t="shared" si="2"/>
        <v>13326.2</v>
      </c>
    </row>
    <row r="26" spans="1:7">
      <c r="A26" s="27" t="s">
        <v>77</v>
      </c>
    </row>
    <row r="28" spans="1:7">
      <c r="B28" s="81">
        <v>2001</v>
      </c>
      <c r="C28" s="81">
        <v>2011</v>
      </c>
      <c r="D28" s="81" t="s">
        <v>93</v>
      </c>
      <c r="E28" s="81" t="s">
        <v>94</v>
      </c>
    </row>
    <row r="30" spans="1:7">
      <c r="A30" s="27" t="s">
        <v>33</v>
      </c>
      <c r="B30" s="153">
        <f>Birmingham!$AF$4</f>
        <v>390.505</v>
      </c>
      <c r="C30" s="153">
        <f>Birmingham!$AG$6</f>
        <v>411.35500000000002</v>
      </c>
      <c r="D30" s="153">
        <f>C30-B30</f>
        <v>20.850000000000023</v>
      </c>
      <c r="E30" s="153">
        <f>100*D30/B30</f>
        <v>5.3392402145939295</v>
      </c>
    </row>
    <row r="31" spans="1:7">
      <c r="A31" s="27"/>
      <c r="B31" s="85"/>
      <c r="C31" s="85"/>
      <c r="D31" s="153"/>
      <c r="E31" s="153"/>
    </row>
    <row r="32" spans="1:7">
      <c r="A32" s="27" t="s">
        <v>34</v>
      </c>
      <c r="B32" s="85">
        <f>Bromsgrove!AF4</f>
        <v>35.195</v>
      </c>
      <c r="C32" s="85">
        <f>Bromsgrove!AG6</f>
        <v>38.311999999999998</v>
      </c>
      <c r="D32" s="85">
        <f t="shared" ref="D32:D48" si="3">C32-B32</f>
        <v>3.1169999999999973</v>
      </c>
      <c r="E32" s="85">
        <f t="shared" ref="E32:E39" si="4">100*D32/B32</f>
        <v>8.8563716436993811</v>
      </c>
    </row>
    <row r="33" spans="1:6">
      <c r="A33" s="27" t="s">
        <v>35</v>
      </c>
      <c r="B33" s="85">
        <f>Cannock!AF4</f>
        <v>37.106999999999999</v>
      </c>
      <c r="C33" s="85">
        <f>Cannock!AG6</f>
        <v>40.706000000000003</v>
      </c>
      <c r="D33" s="85">
        <f t="shared" si="3"/>
        <v>3.5990000000000038</v>
      </c>
      <c r="E33" s="85">
        <f t="shared" si="4"/>
        <v>9.6989786293691314</v>
      </c>
    </row>
    <row r="34" spans="1:6">
      <c r="A34" s="27" t="s">
        <v>46</v>
      </c>
      <c r="B34" s="85">
        <f>'East Staffs'!AF4</f>
        <v>42.707999999999998</v>
      </c>
      <c r="C34" s="85">
        <f>'East Staffs'!AG6</f>
        <v>47.354999999999997</v>
      </c>
      <c r="D34" s="85">
        <f t="shared" si="3"/>
        <v>4.6469999999999985</v>
      </c>
      <c r="E34" s="85">
        <f t="shared" si="4"/>
        <v>10.880865411632477</v>
      </c>
    </row>
    <row r="35" spans="1:6">
      <c r="A35" s="27" t="s">
        <v>36</v>
      </c>
      <c r="B35" s="85">
        <f>Lichfield!AF4</f>
        <v>37.564999999999998</v>
      </c>
      <c r="C35" s="85">
        <f>Lichfield!AG6</f>
        <v>41.317</v>
      </c>
      <c r="D35" s="85">
        <f t="shared" si="3"/>
        <v>3.7520000000000024</v>
      </c>
      <c r="E35" s="85">
        <f t="shared" si="4"/>
        <v>9.9880207640090592</v>
      </c>
    </row>
    <row r="36" spans="1:6">
      <c r="A36" s="27" t="s">
        <v>37</v>
      </c>
      <c r="B36" s="85">
        <f>Redditch!AF4</f>
        <v>31.681999999999999</v>
      </c>
      <c r="C36" s="85">
        <f>Redditch!AG6</f>
        <v>34.759</v>
      </c>
      <c r="D36" s="85">
        <f t="shared" si="3"/>
        <v>3.0770000000000017</v>
      </c>
      <c r="E36" s="85">
        <f t="shared" si="4"/>
        <v>9.7121393851398317</v>
      </c>
    </row>
    <row r="37" spans="1:6">
      <c r="A37" s="27" t="s">
        <v>38</v>
      </c>
      <c r="B37" s="85">
        <f>Solihull!AF4</f>
        <v>81.003</v>
      </c>
      <c r="C37" s="85">
        <f>Solihull!AG6</f>
        <v>86.116</v>
      </c>
      <c r="D37" s="85">
        <f t="shared" si="3"/>
        <v>5.1129999999999995</v>
      </c>
      <c r="E37" s="85">
        <f t="shared" si="4"/>
        <v>6.3121118970902304</v>
      </c>
    </row>
    <row r="38" spans="1:6">
      <c r="A38" s="27" t="s">
        <v>39</v>
      </c>
      <c r="B38" s="85">
        <f>Tamworth!AF4</f>
        <v>29.486999999999998</v>
      </c>
      <c r="C38" s="85">
        <f>Tamworth!AG6</f>
        <v>31.646000000000001</v>
      </c>
      <c r="D38" s="85">
        <f t="shared" si="3"/>
        <v>2.1590000000000025</v>
      </c>
      <c r="E38" s="85">
        <f t="shared" si="4"/>
        <v>7.3218706548648651</v>
      </c>
    </row>
    <row r="39" spans="1:6">
      <c r="A39" s="27" t="s">
        <v>40</v>
      </c>
      <c r="B39" s="85">
        <f>'Wyre Forest'!AF4</f>
        <v>40.375</v>
      </c>
      <c r="C39" s="85">
        <f>'Wyre Forest'!AG6</f>
        <v>43.006999999999998</v>
      </c>
      <c r="D39" s="85">
        <f t="shared" si="3"/>
        <v>2.6319999999999979</v>
      </c>
      <c r="E39" s="85">
        <f t="shared" si="4"/>
        <v>6.5188854489164045</v>
      </c>
    </row>
    <row r="40" spans="1:6">
      <c r="A40" s="27"/>
      <c r="B40" s="85"/>
      <c r="C40" s="85"/>
      <c r="D40" s="153"/>
    </row>
    <row r="41" spans="1:6">
      <c r="A41" s="27" t="s">
        <v>41</v>
      </c>
      <c r="B41" s="154">
        <f>SUM(B32:B39)</f>
        <v>335.12200000000001</v>
      </c>
      <c r="C41" s="154">
        <f t="shared" ref="C41" si="5">SUM(C32:C39)</f>
        <v>363.21800000000002</v>
      </c>
      <c r="D41" s="153">
        <f t="shared" si="3"/>
        <v>28.096000000000004</v>
      </c>
      <c r="E41" s="153">
        <f>100*D41/B41</f>
        <v>8.3838124623271533</v>
      </c>
      <c r="F41" s="27"/>
    </row>
    <row r="42" spans="1:6">
      <c r="A42" s="27"/>
      <c r="B42" s="154"/>
      <c r="C42" s="154"/>
      <c r="D42" s="153"/>
      <c r="E42" s="27"/>
      <c r="F42" s="27"/>
    </row>
    <row r="43" spans="1:6">
      <c r="A43" s="27" t="s">
        <v>42</v>
      </c>
      <c r="B43" s="154">
        <f>B30+B41</f>
        <v>725.62699999999995</v>
      </c>
      <c r="C43" s="154">
        <f t="shared" ref="C43" si="6">C30+C41</f>
        <v>774.57300000000009</v>
      </c>
      <c r="D43" s="153">
        <f t="shared" si="3"/>
        <v>48.94600000000014</v>
      </c>
      <c r="E43" s="153">
        <f>100*D43/B43</f>
        <v>6.7453388586698324</v>
      </c>
      <c r="F43" s="27"/>
    </row>
    <row r="44" spans="1:6">
      <c r="A44" s="27"/>
      <c r="B44" s="85"/>
      <c r="C44" s="85"/>
      <c r="D44" s="153"/>
    </row>
    <row r="45" spans="1:6">
      <c r="A45" s="27" t="s">
        <v>43</v>
      </c>
      <c r="B45" s="85">
        <f>'North Warks'!AF4</f>
        <v>25.169</v>
      </c>
      <c r="C45" s="85">
        <f>'North Warks'!AG6</f>
        <v>25.838000000000001</v>
      </c>
      <c r="D45" s="85">
        <f t="shared" si="3"/>
        <v>0.66900000000000048</v>
      </c>
      <c r="E45" s="85">
        <f t="shared" ref="E45:E46" si="7">100*D45/B45</f>
        <v>2.6580317056696749</v>
      </c>
    </row>
    <row r="46" spans="1:6">
      <c r="A46" s="27" t="s">
        <v>44</v>
      </c>
      <c r="B46" s="85">
        <f>Stratford!AF4</f>
        <v>47.271999999999998</v>
      </c>
      <c r="C46" s="85">
        <f>Stratford!AG6</f>
        <v>52.064999999999998</v>
      </c>
      <c r="D46" s="85">
        <f t="shared" si="3"/>
        <v>4.7929999999999993</v>
      </c>
      <c r="E46" s="85">
        <f t="shared" si="7"/>
        <v>10.139194449145371</v>
      </c>
    </row>
    <row r="47" spans="1:6">
      <c r="A47" s="27"/>
      <c r="B47" s="85"/>
      <c r="C47" s="85"/>
      <c r="D47" s="153"/>
    </row>
    <row r="48" spans="1:6">
      <c r="A48" s="152" t="s">
        <v>45</v>
      </c>
      <c r="B48" s="154">
        <f>B43-B34-B39+B45+B46</f>
        <v>714.98500000000001</v>
      </c>
      <c r="C48" s="154">
        <f t="shared" ref="C48" si="8">C43-C34-C39+C45+C46</f>
        <v>762.11400000000003</v>
      </c>
      <c r="D48" s="153">
        <f t="shared" si="3"/>
        <v>47.129000000000019</v>
      </c>
      <c r="E48" s="153">
        <f>100*D48/B48</f>
        <v>6.5916068169262312</v>
      </c>
    </row>
    <row r="50" spans="1:5">
      <c r="A50" s="61" t="s">
        <v>78</v>
      </c>
    </row>
    <row r="52" spans="1:5">
      <c r="B52" s="81">
        <v>2001</v>
      </c>
      <c r="C52" s="81">
        <v>2011</v>
      </c>
      <c r="D52" s="81" t="s">
        <v>93</v>
      </c>
      <c r="E52" s="81" t="s">
        <v>94</v>
      </c>
    </row>
    <row r="54" spans="1:5">
      <c r="A54" s="27" t="s">
        <v>33</v>
      </c>
      <c r="B54" s="155">
        <f>Birmingham!$AM$4</f>
        <v>2.4791769631630838</v>
      </c>
      <c r="C54" s="155">
        <f>Birmingham!$AN$6</f>
        <v>2.5596771644929563</v>
      </c>
      <c r="D54" s="155">
        <f t="shared" ref="D54" si="9">C54-B54</f>
        <v>8.0500201329872567E-2</v>
      </c>
      <c r="E54" s="153">
        <f t="shared" ref="E54" si="10">100*D54/B54</f>
        <v>3.2470534587077458</v>
      </c>
    </row>
    <row r="55" spans="1:5">
      <c r="A55" s="27"/>
    </row>
    <row r="56" spans="1:5">
      <c r="A56" s="27" t="s">
        <v>34</v>
      </c>
      <c r="B56" s="91">
        <f>Bromsgrove!AM4</f>
        <v>2.4363119761329735</v>
      </c>
      <c r="C56" s="91">
        <f>Bromsgrove!AN6</f>
        <v>2.3722071413656294</v>
      </c>
      <c r="D56" s="91">
        <f t="shared" ref="D56:D72" si="11">C56-B56</f>
        <v>-6.4104834767344077E-2</v>
      </c>
      <c r="E56" s="85">
        <f t="shared" ref="E56:E72" si="12">100*D56/B56</f>
        <v>-2.6312243832209954</v>
      </c>
    </row>
    <row r="57" spans="1:5">
      <c r="A57" s="27" t="s">
        <v>35</v>
      </c>
      <c r="B57" s="91">
        <f>Cannock!AM4</f>
        <v>2.4660306680680195</v>
      </c>
      <c r="C57" s="91">
        <f>Cannock!AN6</f>
        <v>2.3802142190340492</v>
      </c>
      <c r="D57" s="91">
        <f t="shared" si="11"/>
        <v>-8.5816449033970343E-2</v>
      </c>
      <c r="E57" s="85">
        <f t="shared" si="12"/>
        <v>-3.4799424899773106</v>
      </c>
    </row>
    <row r="58" spans="1:5">
      <c r="A58" s="27" t="s">
        <v>46</v>
      </c>
      <c r="B58" s="91">
        <f>'East Staffs'!AM4</f>
        <v>2.4056382879085887</v>
      </c>
      <c r="C58" s="91">
        <f>'East Staffs'!AN6</f>
        <v>2.3594551789673739</v>
      </c>
      <c r="D58" s="91">
        <f t="shared" si="11"/>
        <v>-4.6183108941214801E-2</v>
      </c>
      <c r="E58" s="85">
        <f t="shared" si="12"/>
        <v>-1.9197860781208893</v>
      </c>
    </row>
    <row r="59" spans="1:5">
      <c r="A59" s="27" t="s">
        <v>36</v>
      </c>
      <c r="B59" s="91">
        <f>Lichfield!AM4</f>
        <v>2.4381472115000666</v>
      </c>
      <c r="C59" s="91">
        <f>Lichfield!AN6</f>
        <v>2.3988672943340514</v>
      </c>
      <c r="D59" s="91">
        <f t="shared" si="11"/>
        <v>-3.9279917166015199E-2</v>
      </c>
      <c r="E59" s="85">
        <f t="shared" si="12"/>
        <v>-1.6110560092820763</v>
      </c>
    </row>
    <row r="60" spans="1:5">
      <c r="A60" s="27" t="s">
        <v>37</v>
      </c>
      <c r="B60" s="91">
        <f>Redditch!AM4</f>
        <v>2.4707720472192412</v>
      </c>
      <c r="C60" s="91">
        <f>Redditch!AN6</f>
        <v>2.4118933225927099</v>
      </c>
      <c r="D60" s="91">
        <f t="shared" si="11"/>
        <v>-5.8878724626531209E-2</v>
      </c>
      <c r="E60" s="85">
        <f t="shared" si="12"/>
        <v>-2.3830091769411488</v>
      </c>
    </row>
    <row r="61" spans="1:5">
      <c r="A61" s="27" t="s">
        <v>38</v>
      </c>
      <c r="B61" s="91">
        <f>Solihull!AM4</f>
        <v>2.4467118501783887</v>
      </c>
      <c r="C61" s="91">
        <f>Solihull!AN6</f>
        <v>2.3831576013748896</v>
      </c>
      <c r="D61" s="91">
        <f t="shared" si="11"/>
        <v>-6.3554248803499025E-2</v>
      </c>
      <c r="E61" s="85">
        <f t="shared" si="12"/>
        <v>-2.5975371312672277</v>
      </c>
    </row>
    <row r="62" spans="1:5">
      <c r="A62" s="27" t="s">
        <v>39</v>
      </c>
      <c r="B62" s="91">
        <f>Tamworth!AM4</f>
        <v>2.5188388103231931</v>
      </c>
      <c r="C62" s="91">
        <f>Tamworth!AN6</f>
        <v>2.4178411173608039</v>
      </c>
      <c r="D62" s="91">
        <f t="shared" si="11"/>
        <v>-0.10099769296238925</v>
      </c>
      <c r="E62" s="85">
        <f t="shared" si="12"/>
        <v>-4.0096925832832548</v>
      </c>
    </row>
    <row r="63" spans="1:5">
      <c r="A63" s="27" t="s">
        <v>40</v>
      </c>
      <c r="B63" s="91">
        <f>'Wyre Forest'!AM4</f>
        <v>2.3672817337461298</v>
      </c>
      <c r="C63" s="91">
        <f>'Wyre Forest'!AN6</f>
        <v>2.2555630478759272</v>
      </c>
      <c r="D63" s="91">
        <f t="shared" si="11"/>
        <v>-0.11171868587020262</v>
      </c>
      <c r="E63" s="85">
        <f t="shared" si="12"/>
        <v>-4.7192813714408297</v>
      </c>
    </row>
    <row r="64" spans="1:5">
      <c r="A64" s="27"/>
      <c r="B64" s="91"/>
      <c r="C64" s="91"/>
    </row>
    <row r="65" spans="1:5">
      <c r="A65" s="27" t="s">
        <v>41</v>
      </c>
      <c r="B65" s="155">
        <f>'Rest of LEP'!$AM$4</f>
        <v>2.440615656387823</v>
      </c>
      <c r="C65" s="155">
        <f>'Rest of LEP'!$AN$6</f>
        <v>2.371033373896668</v>
      </c>
      <c r="D65" s="155">
        <f t="shared" si="11"/>
        <v>-6.9582282491154945E-2</v>
      </c>
      <c r="E65" s="153">
        <f t="shared" si="12"/>
        <v>-2.851013526404178</v>
      </c>
    </row>
    <row r="66" spans="1:5">
      <c r="A66" s="27"/>
      <c r="B66" s="155"/>
      <c r="C66" s="155"/>
      <c r="D66" s="27"/>
      <c r="E66" s="27"/>
    </row>
    <row r="67" spans="1:5">
      <c r="A67" s="27" t="s">
        <v>42</v>
      </c>
      <c r="B67" s="155">
        <f>LEP!$AV$4</f>
        <v>2.4613678928705793</v>
      </c>
      <c r="C67" s="155">
        <f>LEP!$AW$6</f>
        <v>2.4712170447459436</v>
      </c>
      <c r="D67" s="155">
        <f t="shared" si="11"/>
        <v>9.8491518753642815E-3</v>
      </c>
      <c r="E67" s="153">
        <f t="shared" si="12"/>
        <v>0.40014952270615961</v>
      </c>
    </row>
    <row r="68" spans="1:5">
      <c r="A68" s="27"/>
      <c r="B68" s="91"/>
      <c r="C68" s="91"/>
    </row>
    <row r="69" spans="1:5">
      <c r="A69" s="27" t="s">
        <v>43</v>
      </c>
      <c r="B69" s="91">
        <f>'North Warks'!AL4</f>
        <v>2.4387142913902022</v>
      </c>
      <c r="C69" s="91">
        <f>'North Warks'!AM6</f>
        <v>2.3812988621410325</v>
      </c>
      <c r="D69" s="91">
        <f t="shared" si="11"/>
        <v>-5.7415429249169758E-2</v>
      </c>
      <c r="E69" s="85">
        <f t="shared" si="12"/>
        <v>-2.3543319302254049</v>
      </c>
    </row>
    <row r="70" spans="1:5">
      <c r="A70" s="27" t="s">
        <v>44</v>
      </c>
      <c r="B70" s="91">
        <f>Stratford!AL4</f>
        <v>2.3310204772381113</v>
      </c>
      <c r="C70" s="91">
        <f>Stratford!AM6</f>
        <v>2.2888120618457699</v>
      </c>
      <c r="D70" s="91">
        <f t="shared" si="11"/>
        <v>-4.2208415392341436E-2</v>
      </c>
      <c r="E70" s="85">
        <f t="shared" si="12"/>
        <v>-1.8107269243019133</v>
      </c>
    </row>
    <row r="71" spans="1:5">
      <c r="A71" s="27"/>
      <c r="B71" s="91"/>
      <c r="C71" s="91"/>
    </row>
    <row r="72" spans="1:5">
      <c r="A72" s="152" t="s">
        <v>45</v>
      </c>
      <c r="B72" s="155">
        <f>((B43*B67) + (B45*B69) + (B46*B70) - (B34*B58) - (B39*B63))/B48</f>
        <v>2.4605942782016408</v>
      </c>
      <c r="C72" s="155">
        <f>((C43*C67) + (C45*C69) + (C46*C70) - (C34*C58) - (C39*C63))/C48</f>
        <v>2.4748213521861557</v>
      </c>
      <c r="D72" s="155">
        <f t="shared" si="11"/>
        <v>1.4227073984514949E-2</v>
      </c>
      <c r="E72" s="153">
        <f t="shared" si="12"/>
        <v>0.57819666210526188</v>
      </c>
    </row>
    <row r="74" spans="1:5">
      <c r="A74" s="27" t="s">
        <v>79</v>
      </c>
    </row>
    <row r="76" spans="1:5">
      <c r="C76" s="81" t="s">
        <v>9</v>
      </c>
      <c r="D76" s="81" t="s">
        <v>19</v>
      </c>
    </row>
    <row r="77" spans="1:5">
      <c r="C77" s="81" t="s">
        <v>15</v>
      </c>
      <c r="D77" s="81" t="s">
        <v>15</v>
      </c>
    </row>
    <row r="79" spans="1:5">
      <c r="B79" s="81">
        <v>2011</v>
      </c>
      <c r="C79" s="81">
        <v>2031</v>
      </c>
      <c r="D79" s="81">
        <v>2031</v>
      </c>
    </row>
    <row r="81" spans="1:10">
      <c r="A81" s="27" t="s">
        <v>33</v>
      </c>
      <c r="B81" s="154">
        <f>Birmingham!$AW$7</f>
        <v>1074.2829999999999</v>
      </c>
      <c r="C81" s="154">
        <f>Birmingham!$AW$11</f>
        <v>1333.7864979337849</v>
      </c>
      <c r="D81" s="154">
        <f>Birmingham!$AX$11</f>
        <v>1322.2100285039437</v>
      </c>
    </row>
    <row r="82" spans="1:10">
      <c r="A82" s="27"/>
      <c r="B82" s="83"/>
      <c r="C82" s="83"/>
      <c r="D82" s="83"/>
    </row>
    <row r="83" spans="1:10">
      <c r="A83" s="27" t="s">
        <v>34</v>
      </c>
      <c r="B83" s="83">
        <f>Bromsgrove!AW7</f>
        <v>93.731999999999999</v>
      </c>
      <c r="C83" s="83">
        <f>Bromsgrove!AW11</f>
        <v>101.96925393273968</v>
      </c>
      <c r="D83" s="83">
        <f>Bromsgrove!AX11</f>
        <v>105.10779812820489</v>
      </c>
    </row>
    <row r="84" spans="1:10">
      <c r="A84" s="27" t="s">
        <v>35</v>
      </c>
      <c r="B84" s="83">
        <f>Cannock!AW7</f>
        <v>97.581999999999994</v>
      </c>
      <c r="C84" s="83">
        <f>Cannock!AW11</f>
        <v>106.54923137765327</v>
      </c>
      <c r="D84" s="83">
        <f>Cannock!AX11</f>
        <v>106.77043072905906</v>
      </c>
    </row>
    <row r="85" spans="1:10">
      <c r="A85" s="27" t="s">
        <v>46</v>
      </c>
      <c r="B85" s="83">
        <f>'East Staffs'!AW7</f>
        <v>113.858</v>
      </c>
      <c r="C85" s="83">
        <f>'East Staffs'!AW11</f>
        <v>134.19281290272048</v>
      </c>
      <c r="D85" s="83">
        <f>'East Staffs'!AX11</f>
        <v>137.87326894506526</v>
      </c>
    </row>
    <row r="86" spans="1:10">
      <c r="A86" s="27" t="s">
        <v>36</v>
      </c>
      <c r="B86" s="83">
        <f>Lichfield!AW7</f>
        <v>100.911</v>
      </c>
      <c r="C86" s="83">
        <f>Lichfield!AW11</f>
        <v>109.52988661335877</v>
      </c>
      <c r="D86" s="83">
        <f>Lichfield!AX11</f>
        <v>113.99000310005232</v>
      </c>
    </row>
    <row r="87" spans="1:10">
      <c r="A87" s="27" t="s">
        <v>37</v>
      </c>
      <c r="B87" s="83">
        <f>Redditch!AW7</f>
        <v>84.317999999999998</v>
      </c>
      <c r="C87" s="83">
        <f>Redditch!AW11</f>
        <v>93.599306937636484</v>
      </c>
      <c r="D87" s="83">
        <f>Redditch!AX11</f>
        <v>95.142556082209154</v>
      </c>
    </row>
    <row r="88" spans="1:10">
      <c r="A88" s="27" t="s">
        <v>38</v>
      </c>
      <c r="B88" s="83">
        <f>Solihull!AW7</f>
        <v>206.85599999999999</v>
      </c>
      <c r="C88" s="83">
        <f>Solihull!AW11</f>
        <v>230.05184102503313</v>
      </c>
      <c r="D88" s="83">
        <f>Solihull!AX11</f>
        <v>227.5903031970054</v>
      </c>
    </row>
    <row r="89" spans="1:10">
      <c r="A89" s="27" t="s">
        <v>39</v>
      </c>
      <c r="B89" s="83">
        <f>Tamworth!AW7</f>
        <v>76.894999999999996</v>
      </c>
      <c r="C89" s="83">
        <f>Tamworth!AW11</f>
        <v>80.75158799898422</v>
      </c>
      <c r="D89" s="83">
        <f>Tamworth!AX11</f>
        <v>79.268211274906704</v>
      </c>
    </row>
    <row r="90" spans="1:10">
      <c r="A90" s="27" t="s">
        <v>40</v>
      </c>
      <c r="B90" s="83">
        <f>'Wyre Forest'!AW7</f>
        <v>98.048000000000002</v>
      </c>
      <c r="C90" s="156">
        <f>'Wyre Forest'!AW11</f>
        <v>96.984555537748889</v>
      </c>
      <c r="D90" s="83">
        <f>'Wyre Forest'!AX11</f>
        <v>98.673394154556021</v>
      </c>
    </row>
    <row r="91" spans="1:10">
      <c r="A91" s="27"/>
      <c r="B91" s="83"/>
      <c r="C91" s="83"/>
      <c r="D91" s="83"/>
    </row>
    <row r="92" spans="1:10">
      <c r="A92" s="27" t="s">
        <v>41</v>
      </c>
      <c r="B92" s="154">
        <f>'Rest of LEP'!$AW$7</f>
        <v>872.2</v>
      </c>
      <c r="C92" s="154">
        <f>'Rest of LEP'!$AW$11</f>
        <v>953.62847632587489</v>
      </c>
      <c r="D92" s="154">
        <f>'Rest of LEP'!$AX$11</f>
        <v>964.41596561105871</v>
      </c>
    </row>
    <row r="93" spans="1:10">
      <c r="A93" s="27"/>
      <c r="B93" s="154"/>
      <c r="C93" s="154"/>
      <c r="D93" s="154"/>
    </row>
    <row r="94" spans="1:10">
      <c r="A94" s="27" t="s">
        <v>42</v>
      </c>
      <c r="B94" s="154">
        <f>LEP!$BJ$7</f>
        <v>1946.4829999999999</v>
      </c>
      <c r="C94" s="154">
        <f>LEP!$BJ$11</f>
        <v>2287.4149742596596</v>
      </c>
      <c r="D94" s="154">
        <f>LEP!$BK$11</f>
        <v>2286.6259941150024</v>
      </c>
      <c r="I94" s="83">
        <f>C94-B94</f>
        <v>340.93197425965968</v>
      </c>
      <c r="J94" s="83">
        <f>D94-B94</f>
        <v>340.14299411500247</v>
      </c>
    </row>
    <row r="95" spans="1:10">
      <c r="A95" s="27"/>
      <c r="B95" s="83"/>
      <c r="C95" s="83"/>
      <c r="D95" s="83"/>
    </row>
    <row r="96" spans="1:10">
      <c r="A96" s="27" t="s">
        <v>43</v>
      </c>
      <c r="B96" s="83">
        <f>'North Warks'!AT8</f>
        <v>62.088999999999999</v>
      </c>
      <c r="C96" s="83">
        <f>'North Warks'!AT12</f>
        <v>63.350792787204227</v>
      </c>
      <c r="D96" s="156">
        <f>'North Warks'!AU12</f>
        <v>61.760158878600031</v>
      </c>
    </row>
    <row r="97" spans="1:13">
      <c r="A97" s="27" t="s">
        <v>44</v>
      </c>
      <c r="B97" s="83">
        <f>Stratford!AT8</f>
        <v>120.824</v>
      </c>
      <c r="C97" s="83">
        <f>Stratford!AT12</f>
        <v>125.94056898176403</v>
      </c>
      <c r="D97" s="83">
        <f>Stratford!AU12</f>
        <v>134.04769760946593</v>
      </c>
    </row>
    <row r="98" spans="1:13">
      <c r="A98" s="27"/>
      <c r="B98" s="83"/>
      <c r="C98" s="83"/>
      <c r="D98" s="83"/>
    </row>
    <row r="99" spans="1:13">
      <c r="A99" s="152" t="s">
        <v>45</v>
      </c>
      <c r="B99" s="154">
        <f>B94-B85-B90+B96+B97</f>
        <v>1917.49</v>
      </c>
      <c r="C99" s="154">
        <f t="shared" ref="C99:D99" si="13">C94-C85-C90+C96+C97</f>
        <v>2245.5289675881586</v>
      </c>
      <c r="D99" s="154">
        <f t="shared" si="13"/>
        <v>2245.8871875034474</v>
      </c>
      <c r="F99" s="83">
        <f>C94-C99</f>
        <v>41.886006671501036</v>
      </c>
      <c r="G99" s="83">
        <f>D94-D99</f>
        <v>40.738806611554992</v>
      </c>
      <c r="I99" s="83">
        <f>C99-B99</f>
        <v>328.03896758815858</v>
      </c>
      <c r="J99" s="83">
        <f>D99-B99</f>
        <v>328.39718750344741</v>
      </c>
      <c r="L99" s="83">
        <f>I99-I94</f>
        <v>-12.893006671501098</v>
      </c>
      <c r="M99" s="83">
        <f>J99-J94</f>
        <v>-11.745806611555054</v>
      </c>
    </row>
    <row r="101" spans="1:13">
      <c r="A101" s="61" t="s">
        <v>80</v>
      </c>
    </row>
    <row r="103" spans="1:13">
      <c r="C103" s="81" t="s">
        <v>9</v>
      </c>
      <c r="D103" s="81" t="s">
        <v>19</v>
      </c>
    </row>
    <row r="104" spans="1:13">
      <c r="C104" s="81" t="s">
        <v>15</v>
      </c>
      <c r="D104" s="81" t="s">
        <v>15</v>
      </c>
    </row>
    <row r="106" spans="1:13">
      <c r="B106" s="81">
        <v>2011</v>
      </c>
      <c r="C106" s="81">
        <v>2031</v>
      </c>
      <c r="D106" s="81">
        <v>2031</v>
      </c>
    </row>
    <row r="108" spans="1:13">
      <c r="A108" s="27" t="s">
        <v>33</v>
      </c>
      <c r="B108" s="153">
        <f>C30</f>
        <v>411.35500000000002</v>
      </c>
      <c r="C108" s="153">
        <f>Birmingham!$AW$19</f>
        <v>537.24273884566662</v>
      </c>
      <c r="D108" s="153">
        <f>Birmingham!$AX$19</f>
        <v>523.71046541172916</v>
      </c>
    </row>
    <row r="109" spans="1:13">
      <c r="A109" s="27"/>
      <c r="B109" s="85"/>
      <c r="C109" s="85"/>
      <c r="D109" s="85"/>
    </row>
    <row r="110" spans="1:13">
      <c r="A110" s="27" t="s">
        <v>34</v>
      </c>
      <c r="B110" s="85">
        <f t="shared" ref="B110:B117" si="14">C32</f>
        <v>38.311999999999998</v>
      </c>
      <c r="C110" s="85">
        <f>Bromsgrove!AW20</f>
        <v>42.53486982265138</v>
      </c>
      <c r="D110" s="85">
        <f>Bromsgrove!AX20</f>
        <v>43.537485173719503</v>
      </c>
    </row>
    <row r="111" spans="1:13">
      <c r="A111" s="27" t="s">
        <v>35</v>
      </c>
      <c r="B111" s="85">
        <f t="shared" si="14"/>
        <v>40.706000000000003</v>
      </c>
      <c r="C111" s="85">
        <f>Cannock!AW20</f>
        <v>47.409881327250261</v>
      </c>
      <c r="D111" s="85">
        <f>Cannock!AX20</f>
        <v>46.571907469729979</v>
      </c>
    </row>
    <row r="112" spans="1:13">
      <c r="A112" s="27" t="s">
        <v>46</v>
      </c>
      <c r="B112" s="85">
        <f t="shared" si="14"/>
        <v>47.354999999999997</v>
      </c>
      <c r="C112" s="85">
        <f>'East Staffs'!AW20</f>
        <v>57.879737164433628</v>
      </c>
      <c r="D112" s="85">
        <f>'East Staffs'!AX20</f>
        <v>59.424168987626864</v>
      </c>
    </row>
    <row r="113" spans="1:13">
      <c r="A113" s="27" t="s">
        <v>36</v>
      </c>
      <c r="B113" s="85">
        <f t="shared" si="14"/>
        <v>41.317</v>
      </c>
      <c r="C113" s="85">
        <f>Lichfield!AW20</f>
        <v>46.755257398441245</v>
      </c>
      <c r="D113" s="85">
        <f>Lichfield!AX20</f>
        <v>48.066528634914171</v>
      </c>
    </row>
    <row r="114" spans="1:13">
      <c r="A114" s="27" t="s">
        <v>37</v>
      </c>
      <c r="B114" s="85">
        <f t="shared" si="14"/>
        <v>34.759</v>
      </c>
      <c r="C114" s="85">
        <f>Redditch!AW20</f>
        <v>39.920815362782697</v>
      </c>
      <c r="D114" s="85">
        <f>Redditch!AX20</f>
        <v>40.475198887043376</v>
      </c>
    </row>
    <row r="115" spans="1:13">
      <c r="A115" s="27" t="s">
        <v>38</v>
      </c>
      <c r="B115" s="85">
        <f t="shared" si="14"/>
        <v>86.116</v>
      </c>
      <c r="C115" s="85">
        <f>Solihull!AW20</f>
        <v>97.383768690368754</v>
      </c>
      <c r="D115" s="85">
        <f>Solihull!AX20</f>
        <v>94.801948250672567</v>
      </c>
    </row>
    <row r="116" spans="1:13">
      <c r="A116" s="27" t="s">
        <v>39</v>
      </c>
      <c r="B116" s="85">
        <f t="shared" si="14"/>
        <v>31.646000000000001</v>
      </c>
      <c r="C116" s="85">
        <f>Tamworth!AW20</f>
        <v>34.79248971368493</v>
      </c>
      <c r="D116" s="85">
        <f>Tamworth!AX20</f>
        <v>33.863620358646862</v>
      </c>
    </row>
    <row r="117" spans="1:13">
      <c r="A117" s="27" t="s">
        <v>40</v>
      </c>
      <c r="B117" s="85">
        <f t="shared" si="14"/>
        <v>43.006999999999998</v>
      </c>
      <c r="C117" s="85">
        <f>'Wyre Forest'!AW20</f>
        <v>44.503378128674726</v>
      </c>
      <c r="D117" s="85">
        <f>'Wyre Forest'!AX20</f>
        <v>44.674244014866098</v>
      </c>
    </row>
    <row r="118" spans="1:13">
      <c r="A118" s="27"/>
      <c r="B118" s="85"/>
      <c r="C118" s="85"/>
      <c r="D118" s="85"/>
    </row>
    <row r="119" spans="1:13">
      <c r="A119" s="27" t="s">
        <v>41</v>
      </c>
      <c r="B119" s="153">
        <f>C41</f>
        <v>363.21800000000002</v>
      </c>
      <c r="C119" s="153">
        <f>'Rest of LEP'!$AW$19</f>
        <v>411.18019760828764</v>
      </c>
      <c r="D119" s="153">
        <f>'Rest of LEP'!$AX$19</f>
        <v>411.41510177721938</v>
      </c>
    </row>
    <row r="120" spans="1:13">
      <c r="A120" s="27"/>
      <c r="B120" s="153"/>
      <c r="C120" s="153"/>
      <c r="D120" s="153"/>
    </row>
    <row r="121" spans="1:13">
      <c r="A121" s="27" t="s">
        <v>42</v>
      </c>
      <c r="B121" s="153">
        <f>C43</f>
        <v>774.57300000000009</v>
      </c>
      <c r="C121" s="153">
        <f>LEP!$BJ$19</f>
        <v>948.42293645395421</v>
      </c>
      <c r="D121" s="153">
        <f>LEP!$BK$19</f>
        <v>935.12556718894848</v>
      </c>
      <c r="I121" s="83">
        <f>C121-B121</f>
        <v>173.84993645395411</v>
      </c>
      <c r="J121" s="83">
        <f>D121-B121</f>
        <v>160.55256718894839</v>
      </c>
    </row>
    <row r="122" spans="1:13">
      <c r="A122" s="27"/>
      <c r="B122" s="85"/>
      <c r="C122" s="85"/>
      <c r="D122" s="85"/>
    </row>
    <row r="123" spans="1:13">
      <c r="A123" s="27" t="s">
        <v>43</v>
      </c>
      <c r="B123" s="85">
        <f>C45</f>
        <v>25.838000000000001</v>
      </c>
      <c r="C123" s="85">
        <f>'North Warks'!AT21</f>
        <v>27.120082751900942</v>
      </c>
      <c r="D123" s="85">
        <f>'North Warks'!AU21</f>
        <v>26.454131458788826</v>
      </c>
    </row>
    <row r="124" spans="1:13">
      <c r="A124" s="27" t="s">
        <v>44</v>
      </c>
      <c r="B124" s="85">
        <f>C46</f>
        <v>52.064999999999998</v>
      </c>
      <c r="C124" s="85">
        <f>Stratford!AT21</f>
        <v>58.744645243599429</v>
      </c>
      <c r="D124" s="85">
        <f>Stratford!AU21</f>
        <v>60.375325191581226</v>
      </c>
    </row>
    <row r="125" spans="1:13">
      <c r="A125" s="27"/>
      <c r="B125" s="85"/>
      <c r="C125" s="85"/>
      <c r="D125" s="85"/>
    </row>
    <row r="126" spans="1:13">
      <c r="A126" s="152" t="s">
        <v>45</v>
      </c>
      <c r="B126" s="153">
        <f>C48</f>
        <v>762.11400000000003</v>
      </c>
      <c r="C126" s="153">
        <f>C121-C112-C117+C123+C124</f>
        <v>931.90454915634609</v>
      </c>
      <c r="D126" s="153">
        <f>D121-D112-D117+D123+D124</f>
        <v>917.85661083682567</v>
      </c>
      <c r="F126" s="83">
        <f>C121-C126</f>
        <v>16.518387297608115</v>
      </c>
      <c r="G126" s="83">
        <f>D121-D126</f>
        <v>17.268956352122814</v>
      </c>
      <c r="I126" s="83">
        <f>C126-B126</f>
        <v>169.79054915634606</v>
      </c>
      <c r="J126" s="83">
        <f>D126-B126</f>
        <v>155.74261083682563</v>
      </c>
      <c r="L126" s="83">
        <f>I126-I121</f>
        <v>-4.0593872976080547</v>
      </c>
      <c r="M126" s="83">
        <f>J126-J121</f>
        <v>-4.8099563521227537</v>
      </c>
    </row>
    <row r="128" spans="1:13">
      <c r="A128" s="61" t="s">
        <v>81</v>
      </c>
    </row>
    <row r="130" spans="1:4">
      <c r="C130" s="81" t="s">
        <v>9</v>
      </c>
      <c r="D130" s="81" t="s">
        <v>19</v>
      </c>
    </row>
    <row r="131" spans="1:4">
      <c r="C131" s="81" t="s">
        <v>15</v>
      </c>
      <c r="D131" s="81" t="s">
        <v>15</v>
      </c>
    </row>
    <row r="133" spans="1:4">
      <c r="B133" s="81">
        <v>2011</v>
      </c>
      <c r="C133" s="81">
        <v>2031</v>
      </c>
      <c r="D133" s="81">
        <v>2031</v>
      </c>
    </row>
    <row r="135" spans="1:4">
      <c r="A135" s="27" t="s">
        <v>33</v>
      </c>
      <c r="B135" s="154">
        <f>Birmingham!$BC$5</f>
        <v>488.66202567272842</v>
      </c>
      <c r="C135" s="154">
        <f>Birmingham!$BC$9</f>
        <v>615.48739909814094</v>
      </c>
      <c r="D135" s="154">
        <f>Birmingham!$BD$9</f>
        <v>612.08332938925219</v>
      </c>
    </row>
    <row r="136" spans="1:4">
      <c r="A136" s="27"/>
      <c r="B136" s="83"/>
      <c r="C136" s="83"/>
      <c r="D136" s="83"/>
    </row>
    <row r="137" spans="1:4">
      <c r="A137" s="27" t="s">
        <v>34</v>
      </c>
      <c r="B137" s="83">
        <f>Bromsgrove!BC5</f>
        <v>48.707645579296056</v>
      </c>
      <c r="C137" s="156">
        <f>Bromsgrove!BC9</f>
        <v>46.824270150330463</v>
      </c>
      <c r="D137" s="83">
        <f>Bromsgrove!BD9</f>
        <v>49.61272585483303</v>
      </c>
    </row>
    <row r="138" spans="1:4">
      <c r="A138" s="27" t="s">
        <v>35</v>
      </c>
      <c r="B138" s="83">
        <f>Cannock!BC5</f>
        <v>51.38354560229979</v>
      </c>
      <c r="C138" s="83">
        <f>Cannock!BC9</f>
        <v>51.884817794521624</v>
      </c>
      <c r="D138" s="83">
        <f>Cannock!BD9</f>
        <v>53.01501519117835</v>
      </c>
    </row>
    <row r="139" spans="1:4">
      <c r="A139" s="27" t="s">
        <v>46</v>
      </c>
      <c r="B139" s="83">
        <f>'East Staffs'!BC5</f>
        <v>58.669875631084409</v>
      </c>
      <c r="C139" s="83">
        <f>'East Staffs'!BC9</f>
        <v>64.176657086269586</v>
      </c>
      <c r="D139" s="83">
        <f>'East Staffs'!BD9</f>
        <v>67.863698541635401</v>
      </c>
    </row>
    <row r="140" spans="1:4">
      <c r="A140" s="27" t="s">
        <v>36</v>
      </c>
      <c r="B140" s="83">
        <f>Lichfield!BC5</f>
        <v>51.916742614302208</v>
      </c>
      <c r="C140" s="156">
        <f>Lichfield!BC9</f>
        <v>50.32473475493201</v>
      </c>
      <c r="D140" s="83">
        <f>Lichfield!BD9</f>
        <v>54.321532688532358</v>
      </c>
    </row>
    <row r="141" spans="1:4">
      <c r="A141" s="27" t="s">
        <v>37</v>
      </c>
      <c r="B141" s="83">
        <f>Redditch!BC5</f>
        <v>46.18812392118258</v>
      </c>
      <c r="C141" s="83">
        <f>Redditch!BC9</f>
        <v>46.458624485880023</v>
      </c>
      <c r="D141" s="83">
        <f>Redditch!BD9</f>
        <v>47.933738306493552</v>
      </c>
    </row>
    <row r="142" spans="1:4">
      <c r="A142" s="27" t="s">
        <v>38</v>
      </c>
      <c r="B142" s="83">
        <f>Solihull!BC5</f>
        <v>105.0653099719849</v>
      </c>
      <c r="C142" s="83">
        <f>Solihull!BC9</f>
        <v>105.4869832111892</v>
      </c>
      <c r="D142" s="83">
        <f>Solihull!BD9</f>
        <v>106.36183394561866</v>
      </c>
    </row>
    <row r="143" spans="1:4">
      <c r="A143" s="27" t="s">
        <v>39</v>
      </c>
      <c r="B143" s="83">
        <f>Tamworth!BC5</f>
        <v>41.193837329909947</v>
      </c>
      <c r="C143" s="156">
        <f>Tamworth!BC9</f>
        <v>39.069444798437587</v>
      </c>
      <c r="D143" s="156">
        <f>Tamworth!BD9</f>
        <v>39.007749453521598</v>
      </c>
    </row>
    <row r="144" spans="1:4">
      <c r="A144" s="27" t="s">
        <v>40</v>
      </c>
      <c r="B144" s="83">
        <f>'Wyre Forest'!BC5</f>
        <v>49.696575122648404</v>
      </c>
      <c r="C144" s="156">
        <f>'Wyre Forest'!BC9</f>
        <v>43.508563996977074</v>
      </c>
      <c r="D144" s="156">
        <f>'Wyre Forest'!BD9</f>
        <v>44.963118851329639</v>
      </c>
    </row>
    <row r="145" spans="1:13">
      <c r="A145" s="27"/>
      <c r="B145" s="83"/>
      <c r="C145" s="83"/>
      <c r="D145" s="83"/>
    </row>
    <row r="146" spans="1:13">
      <c r="A146" s="27" t="s">
        <v>41</v>
      </c>
      <c r="B146" s="154">
        <f>'Rest of LEP'!$BC$5</f>
        <v>452.82165577270837</v>
      </c>
      <c r="C146" s="157">
        <f>'Rest of LEP'!$BC$9</f>
        <v>447.73409627853755</v>
      </c>
      <c r="D146" s="154">
        <f>'Rest of LEP'!$BD$9</f>
        <v>463.0794128331425</v>
      </c>
    </row>
    <row r="147" spans="1:13">
      <c r="A147" s="27"/>
      <c r="B147" s="83"/>
      <c r="C147" s="83"/>
      <c r="D147" s="83"/>
    </row>
    <row r="148" spans="1:13">
      <c r="A148" s="27" t="s">
        <v>42</v>
      </c>
      <c r="B148" s="154">
        <f>LEP!$BU$7</f>
        <v>941.48368144543679</v>
      </c>
      <c r="C148" s="154">
        <f>LEP!$BU$11</f>
        <v>1063.2214953766784</v>
      </c>
      <c r="D148" s="154">
        <f>LEP!$BV$11</f>
        <v>1075.1627422223946</v>
      </c>
      <c r="I148" s="83">
        <f>C148-B148</f>
        <v>121.73781393124159</v>
      </c>
      <c r="J148" s="83">
        <f>D148-B148</f>
        <v>133.67906077695784</v>
      </c>
    </row>
    <row r="149" spans="1:13">
      <c r="A149" s="27"/>
      <c r="B149" s="83"/>
      <c r="C149" s="83"/>
      <c r="D149" s="83"/>
    </row>
    <row r="150" spans="1:13">
      <c r="A150" s="27" t="s">
        <v>43</v>
      </c>
      <c r="B150" s="83">
        <f>'North Warks'!AZ5</f>
        <v>33.128381574461983</v>
      </c>
      <c r="C150" s="156">
        <f>'North Warks'!AZ9</f>
        <v>29.832662496691423</v>
      </c>
      <c r="D150" s="156">
        <f>'North Warks'!BA9</f>
        <v>29.643502132068392</v>
      </c>
    </row>
    <row r="151" spans="1:13">
      <c r="A151" s="27" t="s">
        <v>44</v>
      </c>
      <c r="B151" s="83">
        <f>Stratford!AZ5</f>
        <v>63.376242436403267</v>
      </c>
      <c r="C151" s="156">
        <f>Stratford!AZ9</f>
        <v>56.971079771649734</v>
      </c>
      <c r="D151" s="156">
        <f>Stratford!BA9</f>
        <v>62.943248197346605</v>
      </c>
    </row>
    <row r="152" spans="1:13">
      <c r="A152" s="27"/>
      <c r="B152" s="83"/>
      <c r="C152" s="83"/>
      <c r="D152" s="83"/>
    </row>
    <row r="153" spans="1:13">
      <c r="A153" s="152" t="s">
        <v>45</v>
      </c>
      <c r="B153" s="153">
        <f>B148-B139-B144+B150+B151</f>
        <v>929.62185470256918</v>
      </c>
      <c r="C153" s="153">
        <f>C148-C139-C144+C150+C151</f>
        <v>1042.3400165617729</v>
      </c>
      <c r="D153" s="154">
        <f>D148-D139-D144+D150+D151</f>
        <v>1054.9226751588446</v>
      </c>
      <c r="F153" s="83">
        <f>C148-C153</f>
        <v>20.881478814905449</v>
      </c>
      <c r="G153" s="83">
        <f>D148-D153</f>
        <v>20.240067063549986</v>
      </c>
      <c r="I153" s="83">
        <f>C153-B153</f>
        <v>112.71816185920375</v>
      </c>
      <c r="J153" s="83">
        <f>D153-B153</f>
        <v>125.30082045627546</v>
      </c>
      <c r="L153" s="83">
        <f>I153-I148</f>
        <v>-9.019652072037843</v>
      </c>
      <c r="M153" s="83">
        <f>J153-J148</f>
        <v>-8.3782403206823801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5"/>
  <sheetViews>
    <sheetView workbookViewId="0">
      <selection activeCell="A5" sqref="A5"/>
    </sheetView>
  </sheetViews>
  <sheetFormatPr baseColWidth="10" defaultColWidth="8.83203125" defaultRowHeight="14" x14ac:dyDescent="0"/>
  <sheetData>
    <row r="3" spans="1:1">
      <c r="A3">
        <f>1041+19*1700</f>
        <v>33341</v>
      </c>
    </row>
    <row r="4" spans="1:1">
      <c r="A4">
        <f>1364444-1074283</f>
        <v>290161</v>
      </c>
    </row>
    <row r="5" spans="1:1">
      <c r="A5">
        <f>A4-A3</f>
        <v>256820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"/>
  <sheetViews>
    <sheetView topLeftCell="AH1" zoomScale="80" zoomScaleNormal="80" zoomScalePageLayoutView="80" workbookViewId="0">
      <selection activeCell="AU1" sqref="A1:XFD1048576"/>
    </sheetView>
  </sheetViews>
  <sheetFormatPr baseColWidth="10" defaultColWidth="8.83203125" defaultRowHeight="13" x14ac:dyDescent="0"/>
  <cols>
    <col min="1" max="1" width="8.83203125" style="27"/>
    <col min="2" max="5" width="10.5" style="78" customWidth="1"/>
    <col min="6" max="6" width="15" style="78" bestFit="1" customWidth="1"/>
    <col min="7" max="8" width="8.83203125" style="78"/>
    <col min="9" max="9" width="8.5" style="78" bestFit="1" customWidth="1"/>
    <col min="10" max="11" width="8.83203125" style="78"/>
    <col min="12" max="15" width="10.5" style="78" customWidth="1"/>
    <col min="16" max="16" width="15" style="78" bestFit="1" customWidth="1"/>
    <col min="17" max="18" width="8.83203125" style="78"/>
    <col min="19" max="19" width="8.5" style="79" bestFit="1" customWidth="1"/>
    <col min="20" max="21" width="8.83203125" style="78"/>
    <col min="22" max="25" width="10.5" style="78" customWidth="1"/>
    <col min="26" max="26" width="15" style="78" bestFit="1" customWidth="1"/>
    <col min="27" max="28" width="8.83203125" style="78"/>
    <col min="29" max="29" width="8.5" style="78" bestFit="1" customWidth="1"/>
    <col min="30" max="31" width="8.83203125" style="78"/>
    <col min="32" max="33" width="9.5" style="78" bestFit="1" customWidth="1"/>
    <col min="34" max="34" width="9.5" style="78" customWidth="1"/>
    <col min="35" max="35" width="15" style="78" bestFit="1" customWidth="1"/>
    <col min="36" max="38" width="8.83203125" style="78"/>
    <col min="39" max="40" width="9.5" style="78" bestFit="1" customWidth="1"/>
    <col min="41" max="41" width="9.5" style="78" customWidth="1"/>
    <col min="42" max="42" width="15" style="78" bestFit="1" customWidth="1"/>
    <col min="43" max="45" width="8.83203125" style="78"/>
    <col min="46" max="47" width="9.5" style="78" bestFit="1" customWidth="1"/>
    <col min="48" max="49" width="9.5" style="78" customWidth="1"/>
    <col min="50" max="51" width="8.83203125" style="78"/>
    <col min="52" max="52" width="8.83203125" style="110"/>
    <col min="53" max="54" width="10" style="110" bestFit="1" customWidth="1"/>
    <col min="55" max="55" width="15" style="110" bestFit="1" customWidth="1"/>
    <col min="56" max="57" width="8.83203125" style="110"/>
    <col min="58" max="16384" width="8.83203125" style="78"/>
  </cols>
  <sheetData>
    <row r="1" spans="1:56">
      <c r="A1" s="27" t="s">
        <v>0</v>
      </c>
      <c r="K1" s="27" t="s">
        <v>1</v>
      </c>
      <c r="U1" s="27" t="s">
        <v>2</v>
      </c>
      <c r="AE1" s="27" t="s">
        <v>3</v>
      </c>
      <c r="AL1" s="27" t="s">
        <v>4</v>
      </c>
      <c r="AZ1" s="109" t="s">
        <v>23</v>
      </c>
    </row>
    <row r="2" spans="1:56">
      <c r="K2" s="27"/>
    </row>
    <row r="3" spans="1:56">
      <c r="B3" s="27" t="s">
        <v>5</v>
      </c>
      <c r="C3" s="27" t="s">
        <v>6</v>
      </c>
      <c r="D3" s="27" t="s">
        <v>7</v>
      </c>
      <c r="E3" s="111" t="s">
        <v>88</v>
      </c>
      <c r="F3" s="27" t="s">
        <v>8</v>
      </c>
      <c r="G3" s="27" t="s">
        <v>24</v>
      </c>
      <c r="I3" s="81" t="s">
        <v>9</v>
      </c>
      <c r="K3" s="27"/>
      <c r="L3" s="27" t="s">
        <v>5</v>
      </c>
      <c r="M3" s="27" t="s">
        <v>6</v>
      </c>
      <c r="N3" s="27" t="s">
        <v>7</v>
      </c>
      <c r="O3" s="111" t="s">
        <v>88</v>
      </c>
      <c r="P3" s="27" t="s">
        <v>8</v>
      </c>
      <c r="Q3" s="27" t="s">
        <v>24</v>
      </c>
      <c r="S3" s="81" t="s">
        <v>9</v>
      </c>
      <c r="U3" s="27"/>
      <c r="V3" s="27" t="s">
        <v>5</v>
      </c>
      <c r="W3" s="27" t="s">
        <v>6</v>
      </c>
      <c r="X3" s="27" t="s">
        <v>7</v>
      </c>
      <c r="Y3" s="111" t="s">
        <v>88</v>
      </c>
      <c r="Z3" s="27" t="s">
        <v>8</v>
      </c>
      <c r="AA3" s="27" t="s">
        <v>24</v>
      </c>
      <c r="AC3" s="81" t="s">
        <v>9</v>
      </c>
      <c r="AE3" s="27"/>
      <c r="AF3" s="27" t="s">
        <v>10</v>
      </c>
      <c r="AG3" s="27" t="s">
        <v>11</v>
      </c>
      <c r="AH3" s="111" t="s">
        <v>91</v>
      </c>
      <c r="AI3" s="27" t="s">
        <v>8</v>
      </c>
      <c r="AJ3" s="27" t="s">
        <v>24</v>
      </c>
      <c r="AL3" s="27"/>
      <c r="AM3" s="27" t="s">
        <v>10</v>
      </c>
      <c r="AN3" s="27" t="s">
        <v>11</v>
      </c>
      <c r="AO3" s="111" t="s">
        <v>91</v>
      </c>
      <c r="AP3" s="27" t="s">
        <v>8</v>
      </c>
      <c r="AQ3" s="27" t="s">
        <v>24</v>
      </c>
      <c r="AT3" s="81" t="s">
        <v>12</v>
      </c>
      <c r="AU3" s="81" t="s">
        <v>12</v>
      </c>
      <c r="AV3" s="112" t="s">
        <v>92</v>
      </c>
      <c r="AW3" s="81" t="s">
        <v>9</v>
      </c>
      <c r="AX3" s="81" t="s">
        <v>19</v>
      </c>
    </row>
    <row r="4" spans="1:56">
      <c r="A4" s="27">
        <v>2001</v>
      </c>
      <c r="B4" s="83">
        <f>I4/1000</f>
        <v>87.903999999999996</v>
      </c>
      <c r="C4" s="83"/>
      <c r="D4" s="83"/>
      <c r="E4" s="113"/>
      <c r="F4" s="83"/>
      <c r="I4" s="79">
        <v>87904</v>
      </c>
      <c r="J4" s="78">
        <v>87904</v>
      </c>
      <c r="K4" s="27">
        <v>2002</v>
      </c>
      <c r="L4" s="85">
        <f>S4/1000</f>
        <v>1.2569999999999999</v>
      </c>
      <c r="M4" s="85"/>
      <c r="N4" s="85"/>
      <c r="O4" s="114"/>
      <c r="P4" s="85"/>
      <c r="S4" s="79">
        <v>1257</v>
      </c>
      <c r="T4" s="78">
        <v>1257</v>
      </c>
      <c r="U4" s="27">
        <v>2002</v>
      </c>
      <c r="V4" s="85">
        <f>AC4/1000</f>
        <v>-0.14000000000000001</v>
      </c>
      <c r="W4" s="85"/>
      <c r="X4" s="85"/>
      <c r="Y4" s="114"/>
      <c r="Z4" s="85"/>
      <c r="AC4" s="78">
        <v>-140</v>
      </c>
      <c r="AD4" s="78">
        <v>-140</v>
      </c>
      <c r="AE4" s="27">
        <v>2001</v>
      </c>
      <c r="AF4" s="85">
        <f>AF13/1000</f>
        <v>35.195</v>
      </c>
      <c r="AH4" s="115"/>
      <c r="AL4" s="27">
        <v>2001</v>
      </c>
      <c r="AM4" s="91">
        <v>2.4363119761329735</v>
      </c>
      <c r="AN4" s="91"/>
      <c r="AO4" s="115"/>
      <c r="AP4" s="91"/>
      <c r="AT4" s="81">
        <v>2008</v>
      </c>
      <c r="AU4" s="81">
        <v>2011</v>
      </c>
      <c r="AV4" s="112">
        <v>2012</v>
      </c>
      <c r="AW4" s="81" t="s">
        <v>15</v>
      </c>
      <c r="AX4" s="81" t="s">
        <v>15</v>
      </c>
      <c r="BA4" s="109" t="s">
        <v>6</v>
      </c>
      <c r="BB4" s="109" t="s">
        <v>7</v>
      </c>
      <c r="BC4" s="109" t="s">
        <v>8</v>
      </c>
      <c r="BD4" s="109" t="s">
        <v>24</v>
      </c>
    </row>
    <row r="5" spans="1:56">
      <c r="A5" s="27">
        <v>2002</v>
      </c>
      <c r="B5" s="83">
        <f t="shared" ref="B5:B15" si="0">I5/1000</f>
        <v>89.021000000000001</v>
      </c>
      <c r="C5" s="83"/>
      <c r="D5" s="83"/>
      <c r="E5" s="113"/>
      <c r="F5" s="83"/>
      <c r="I5" s="79">
        <v>89021</v>
      </c>
      <c r="J5" s="78">
        <v>89021</v>
      </c>
      <c r="K5" s="27">
        <v>2003</v>
      </c>
      <c r="L5" s="85">
        <f t="shared" ref="L5:L14" si="1">S5/1000</f>
        <v>1.139</v>
      </c>
      <c r="M5" s="85"/>
      <c r="N5" s="85"/>
      <c r="O5" s="114"/>
      <c r="P5" s="85"/>
      <c r="S5" s="79">
        <v>1139</v>
      </c>
      <c r="T5" s="78">
        <v>1139</v>
      </c>
      <c r="U5" s="27">
        <v>2003</v>
      </c>
      <c r="V5" s="85">
        <f t="shared" ref="V5:V14" si="2">AC5/1000</f>
        <v>-0.17599999999999999</v>
      </c>
      <c r="W5" s="85"/>
      <c r="X5" s="85"/>
      <c r="Y5" s="114"/>
      <c r="Z5" s="85"/>
      <c r="AC5" s="78">
        <v>-176</v>
      </c>
      <c r="AD5" s="78">
        <v>-176</v>
      </c>
      <c r="AE5" s="27">
        <v>2006</v>
      </c>
      <c r="AF5" s="85">
        <f t="shared" ref="AF5:AJ10" si="3">AF14/1000</f>
        <v>37.061</v>
      </c>
      <c r="AH5" s="115"/>
      <c r="AL5" s="27">
        <v>2006</v>
      </c>
      <c r="AM5" s="91">
        <v>2.4080839696716225</v>
      </c>
      <c r="AN5" s="91"/>
      <c r="AO5" s="115"/>
      <c r="AP5" s="91"/>
      <c r="AS5" s="27" t="s">
        <v>14</v>
      </c>
      <c r="AV5" s="115"/>
      <c r="AZ5" s="109">
        <v>2011</v>
      </c>
      <c r="BA5" s="116">
        <f>BA12/1000</f>
        <v>49.12106723292208</v>
      </c>
      <c r="BB5" s="116">
        <f>BC5</f>
        <v>48.707645579296056</v>
      </c>
      <c r="BC5" s="116">
        <v>48.707645579296056</v>
      </c>
      <c r="BD5" s="116">
        <v>48.707645579296056</v>
      </c>
    </row>
    <row r="6" spans="1:56">
      <c r="A6" s="27">
        <v>2003</v>
      </c>
      <c r="B6" s="83">
        <f t="shared" si="0"/>
        <v>89.983999999999995</v>
      </c>
      <c r="C6" s="83"/>
      <c r="D6" s="83"/>
      <c r="E6" s="113"/>
      <c r="F6" s="83"/>
      <c r="I6" s="79">
        <v>89984</v>
      </c>
      <c r="J6" s="78">
        <v>89984</v>
      </c>
      <c r="K6" s="27">
        <v>2004</v>
      </c>
      <c r="L6" s="85">
        <f t="shared" si="1"/>
        <v>0.67100000000000004</v>
      </c>
      <c r="M6" s="85"/>
      <c r="N6" s="85"/>
      <c r="O6" s="114"/>
      <c r="P6" s="85"/>
      <c r="S6" s="79">
        <v>671</v>
      </c>
      <c r="T6" s="78">
        <v>671</v>
      </c>
      <c r="U6" s="27">
        <v>2004</v>
      </c>
      <c r="V6" s="85">
        <f t="shared" si="2"/>
        <v>-0.13900000000000001</v>
      </c>
      <c r="W6" s="85"/>
      <c r="X6" s="85"/>
      <c r="Y6" s="114"/>
      <c r="Z6" s="85"/>
      <c r="AC6" s="78">
        <v>-139</v>
      </c>
      <c r="AD6" s="78">
        <v>-139</v>
      </c>
      <c r="AE6" s="27">
        <v>2011</v>
      </c>
      <c r="AF6" s="85">
        <f t="shared" si="3"/>
        <v>38.695</v>
      </c>
      <c r="AG6" s="85">
        <f t="shared" si="3"/>
        <v>38.311999999999998</v>
      </c>
      <c r="AH6" s="114">
        <f t="shared" ref="AH6" si="4">AH15/1000</f>
        <v>38.315302672881501</v>
      </c>
      <c r="AI6" s="85">
        <f t="shared" si="3"/>
        <v>38.315302672881501</v>
      </c>
      <c r="AJ6" s="85">
        <f t="shared" si="3"/>
        <v>38.315302672881501</v>
      </c>
      <c r="AL6" s="27">
        <v>2011</v>
      </c>
      <c r="AM6" s="91">
        <v>2.3668174182710944</v>
      </c>
      <c r="AN6" s="91">
        <v>2.3722071413656294</v>
      </c>
      <c r="AO6" s="117">
        <v>2.3720751712902657</v>
      </c>
      <c r="AP6" s="91">
        <v>2.3720751712902657</v>
      </c>
      <c r="AQ6" s="91">
        <v>2.3720751712902657</v>
      </c>
      <c r="AS6" s="27">
        <v>2001</v>
      </c>
      <c r="AT6" s="85">
        <f>B4</f>
        <v>87.903999999999996</v>
      </c>
      <c r="AV6" s="115"/>
      <c r="AZ6" s="109">
        <v>2016</v>
      </c>
      <c r="BA6" s="116">
        <f t="shared" ref="BA6:BB9" si="5">BA13/1000</f>
        <v>49.526477025801228</v>
      </c>
      <c r="BB6" s="116">
        <f t="shared" si="5"/>
        <v>49.198234858715246</v>
      </c>
      <c r="BC6" s="116">
        <v>48.670209541565036</v>
      </c>
      <c r="BD6" s="116">
        <v>49.095137379656997</v>
      </c>
    </row>
    <row r="7" spans="1:56">
      <c r="A7" s="27">
        <v>2004</v>
      </c>
      <c r="B7" s="83">
        <f t="shared" si="0"/>
        <v>90.516000000000005</v>
      </c>
      <c r="C7" s="83"/>
      <c r="D7" s="83"/>
      <c r="E7" s="113"/>
      <c r="F7" s="83"/>
      <c r="I7" s="79">
        <v>90516</v>
      </c>
      <c r="J7" s="78">
        <v>90516</v>
      </c>
      <c r="K7" s="27">
        <v>2005</v>
      </c>
      <c r="L7" s="85">
        <f t="shared" si="1"/>
        <v>0.626</v>
      </c>
      <c r="M7" s="85"/>
      <c r="N7" s="85"/>
      <c r="O7" s="114"/>
      <c r="P7" s="85"/>
      <c r="S7" s="79">
        <v>626</v>
      </c>
      <c r="T7" s="78">
        <v>626</v>
      </c>
      <c r="U7" s="27">
        <v>2005</v>
      </c>
      <c r="V7" s="85">
        <f t="shared" si="2"/>
        <v>-9.6000000000000002E-2</v>
      </c>
      <c r="W7" s="85"/>
      <c r="X7" s="85"/>
      <c r="Y7" s="114"/>
      <c r="Z7" s="85"/>
      <c r="AC7" s="78">
        <v>-96</v>
      </c>
      <c r="AD7" s="78">
        <v>-96</v>
      </c>
      <c r="AE7" s="27">
        <v>2016</v>
      </c>
      <c r="AF7" s="85">
        <f t="shared" si="3"/>
        <v>40.462000000000003</v>
      </c>
      <c r="AG7" s="85">
        <f t="shared" si="3"/>
        <v>39.826000000000001</v>
      </c>
      <c r="AH7" s="114">
        <f t="shared" ref="AH7" si="6">AH16/1000</f>
        <v>39.589894523599575</v>
      </c>
      <c r="AI7" s="85">
        <f t="shared" si="3"/>
        <v>39.23713239956767</v>
      </c>
      <c r="AJ7" s="85">
        <f t="shared" si="3"/>
        <v>39.344034946891668</v>
      </c>
      <c r="AL7" s="27">
        <v>2016</v>
      </c>
      <c r="AM7" s="91">
        <v>2.3257130146804408</v>
      </c>
      <c r="AN7" s="91">
        <v>2.3438206196956761</v>
      </c>
      <c r="AO7" s="117">
        <v>2.3474086910894738</v>
      </c>
      <c r="AP7" s="91">
        <v>2.363125726839848</v>
      </c>
      <c r="AQ7" s="91">
        <v>2.367718843466275</v>
      </c>
      <c r="AS7" s="27">
        <v>2011</v>
      </c>
      <c r="AT7" s="85">
        <f>C14</f>
        <v>94.3</v>
      </c>
      <c r="AU7" s="85">
        <f>D14</f>
        <v>93.731999999999999</v>
      </c>
      <c r="AV7" s="114">
        <f>AU7</f>
        <v>93.731999999999999</v>
      </c>
      <c r="AW7" s="85">
        <f>AU7</f>
        <v>93.731999999999999</v>
      </c>
      <c r="AX7" s="85">
        <f>AW7</f>
        <v>93.731999999999999</v>
      </c>
      <c r="AY7" s="98"/>
      <c r="AZ7" s="109">
        <v>2021</v>
      </c>
      <c r="BA7" s="116">
        <f t="shared" si="5"/>
        <v>50.18306336446927</v>
      </c>
      <c r="BB7" s="116">
        <f t="shared" si="5"/>
        <v>49.606072878345849</v>
      </c>
      <c r="BC7" s="116">
        <v>48.137997589534962</v>
      </c>
      <c r="BD7" s="116">
        <v>49.271945443981053</v>
      </c>
    </row>
    <row r="8" spans="1:56">
      <c r="A8" s="27">
        <v>2005</v>
      </c>
      <c r="B8" s="83">
        <f t="shared" si="0"/>
        <v>91.046000000000006</v>
      </c>
      <c r="C8" s="83"/>
      <c r="D8" s="83"/>
      <c r="E8" s="113"/>
      <c r="F8" s="83"/>
      <c r="I8" s="79">
        <v>91046</v>
      </c>
      <c r="J8" s="78">
        <v>91046</v>
      </c>
      <c r="K8" s="27">
        <v>2006</v>
      </c>
      <c r="L8" s="85">
        <f t="shared" si="1"/>
        <v>0.76500000000000001</v>
      </c>
      <c r="M8" s="85"/>
      <c r="N8" s="85"/>
      <c r="O8" s="114"/>
      <c r="P8" s="85"/>
      <c r="S8" s="79">
        <v>765</v>
      </c>
      <c r="T8" s="78">
        <v>765</v>
      </c>
      <c r="U8" s="27">
        <v>2006</v>
      </c>
      <c r="V8" s="85">
        <f t="shared" si="2"/>
        <v>-7.6999999999999999E-2</v>
      </c>
      <c r="W8" s="85"/>
      <c r="X8" s="85"/>
      <c r="Y8" s="114"/>
      <c r="Z8" s="85"/>
      <c r="AC8" s="78">
        <v>-77</v>
      </c>
      <c r="AD8" s="78">
        <v>-77</v>
      </c>
      <c r="AE8" s="27">
        <v>2021</v>
      </c>
      <c r="AF8" s="85">
        <f t="shared" si="3"/>
        <v>42.387</v>
      </c>
      <c r="AG8" s="85">
        <f t="shared" si="3"/>
        <v>41.366</v>
      </c>
      <c r="AH8" s="114">
        <f t="shared" ref="AH8:AH10" si="7">AH17/1000</f>
        <v>41.01779325969418</v>
      </c>
      <c r="AI8" s="85">
        <f t="shared" si="3"/>
        <v>40.18754901198686</v>
      </c>
      <c r="AJ8" s="85">
        <f t="shared" si="3"/>
        <v>40.550708767338115</v>
      </c>
      <c r="AL8" s="27">
        <v>2021</v>
      </c>
      <c r="AM8" s="91">
        <v>2.2924953405525277</v>
      </c>
      <c r="AN8" s="91">
        <v>2.330367935019098</v>
      </c>
      <c r="AO8" s="117">
        <v>2.3229543902500023</v>
      </c>
      <c r="AP8" s="91">
        <v>2.3504172212988919</v>
      </c>
      <c r="AQ8" s="91">
        <v>2.3623232394978055</v>
      </c>
      <c r="AS8" s="27">
        <v>2016</v>
      </c>
      <c r="AT8" s="85">
        <f>C19</f>
        <v>97</v>
      </c>
      <c r="AU8" s="85">
        <f>D19</f>
        <v>96.385424567079738</v>
      </c>
      <c r="AV8" s="114">
        <f>E19</f>
        <v>96</v>
      </c>
      <c r="AW8" s="85">
        <f>F19</f>
        <v>95.790954915526271</v>
      </c>
      <c r="AX8" s="85">
        <f>G19</f>
        <v>96.173410025843481</v>
      </c>
      <c r="AZ8" s="109">
        <v>2026</v>
      </c>
      <c r="BA8" s="116">
        <f t="shared" si="5"/>
        <v>50.676378851632528</v>
      </c>
      <c r="BC8" s="116">
        <v>47.573084833981696</v>
      </c>
      <c r="BD8" s="116">
        <v>49.536492439600799</v>
      </c>
    </row>
    <row r="9" spans="1:56">
      <c r="A9" s="27">
        <v>2006</v>
      </c>
      <c r="B9" s="83">
        <f t="shared" si="0"/>
        <v>91.733999999999995</v>
      </c>
      <c r="C9" s="83"/>
      <c r="D9" s="83"/>
      <c r="E9" s="113"/>
      <c r="F9" s="83"/>
      <c r="I9" s="79">
        <v>91734</v>
      </c>
      <c r="J9" s="78">
        <v>91734</v>
      </c>
      <c r="K9" s="27">
        <v>2007</v>
      </c>
      <c r="L9" s="85">
        <f t="shared" si="1"/>
        <v>0.83399999999999996</v>
      </c>
      <c r="M9" s="85"/>
      <c r="N9" s="85"/>
      <c r="O9" s="114"/>
      <c r="P9" s="85"/>
      <c r="S9" s="79">
        <v>834</v>
      </c>
      <c r="T9" s="78">
        <v>834</v>
      </c>
      <c r="U9" s="27">
        <v>2007</v>
      </c>
      <c r="V9" s="85">
        <f t="shared" si="2"/>
        <v>-5.0000000000000001E-3</v>
      </c>
      <c r="W9" s="85"/>
      <c r="X9" s="85"/>
      <c r="Y9" s="114"/>
      <c r="Z9" s="85"/>
      <c r="AC9" s="78">
        <v>-5</v>
      </c>
      <c r="AD9" s="78">
        <v>-5</v>
      </c>
      <c r="AE9" s="27">
        <v>2026</v>
      </c>
      <c r="AF9" s="85">
        <f t="shared" si="3"/>
        <v>44.292000000000002</v>
      </c>
      <c r="AH9" s="114">
        <f t="shared" si="7"/>
        <v>42.616925476252014</v>
      </c>
      <c r="AI9" s="85">
        <f t="shared" si="3"/>
        <v>41.380417887784063</v>
      </c>
      <c r="AJ9" s="85">
        <f t="shared" si="3"/>
        <v>42.059678629996135</v>
      </c>
      <c r="AL9" s="27">
        <v>2026</v>
      </c>
      <c r="AM9" s="91">
        <v>2.2602275806014629</v>
      </c>
      <c r="AN9" s="91"/>
      <c r="AO9" s="117">
        <v>2.2882906341977445</v>
      </c>
      <c r="AP9" s="91">
        <v>2.3233424291492972</v>
      </c>
      <c r="AQ9" s="91">
        <v>2.342390118746565</v>
      </c>
      <c r="AS9" s="27">
        <v>2021</v>
      </c>
      <c r="AT9" s="85">
        <f>C24</f>
        <v>100.3</v>
      </c>
      <c r="AU9" s="85">
        <f>D24</f>
        <v>99.666673739649937</v>
      </c>
      <c r="AV9" s="114">
        <f>E24</f>
        <v>98.6</v>
      </c>
      <c r="AW9" s="85">
        <f>F24</f>
        <v>97.79713313257264</v>
      </c>
      <c r="AX9" s="85">
        <f>G24</f>
        <v>99.027797183642846</v>
      </c>
      <c r="AZ9" s="109">
        <v>2031</v>
      </c>
      <c r="BA9" s="116">
        <f t="shared" si="5"/>
        <v>51.043621885110234</v>
      </c>
      <c r="BC9" s="116">
        <v>46.824270150330463</v>
      </c>
      <c r="BD9" s="116">
        <v>49.61272585483303</v>
      </c>
    </row>
    <row r="10" spans="1:56">
      <c r="A10" s="27">
        <v>2007</v>
      </c>
      <c r="B10" s="83">
        <f t="shared" si="0"/>
        <v>92.563000000000002</v>
      </c>
      <c r="C10" s="83"/>
      <c r="D10" s="83"/>
      <c r="E10" s="113"/>
      <c r="F10" s="83"/>
      <c r="I10" s="79">
        <v>92563</v>
      </c>
      <c r="J10" s="78">
        <v>92563</v>
      </c>
      <c r="K10" s="27">
        <v>2008</v>
      </c>
      <c r="L10" s="85">
        <f t="shared" si="1"/>
        <v>0.61399999999999999</v>
      </c>
      <c r="M10" s="85"/>
      <c r="N10" s="85"/>
      <c r="O10" s="114"/>
      <c r="P10" s="85"/>
      <c r="S10" s="79">
        <v>614</v>
      </c>
      <c r="T10" s="78">
        <v>614</v>
      </c>
      <c r="U10" s="27">
        <v>2008</v>
      </c>
      <c r="V10" s="85">
        <f t="shared" si="2"/>
        <v>-0.08</v>
      </c>
      <c r="W10" s="85"/>
      <c r="X10" s="85"/>
      <c r="Y10" s="114"/>
      <c r="Z10" s="85"/>
      <c r="AC10" s="78">
        <v>-80</v>
      </c>
      <c r="AD10" s="78">
        <v>-80</v>
      </c>
      <c r="AE10" s="27">
        <v>2031</v>
      </c>
      <c r="AF10" s="85">
        <f t="shared" si="3"/>
        <v>45.966999999999999</v>
      </c>
      <c r="AH10" s="114">
        <f t="shared" si="7"/>
        <v>44.083743082937048</v>
      </c>
      <c r="AI10" s="85">
        <f t="shared" si="3"/>
        <v>42.53486982265138</v>
      </c>
      <c r="AJ10" s="85">
        <f t="shared" si="3"/>
        <v>43.537485173719503</v>
      </c>
      <c r="AL10" s="27">
        <v>2031</v>
      </c>
      <c r="AM10" s="91">
        <v>2.2309917984641157</v>
      </c>
      <c r="AN10" s="91"/>
      <c r="AO10" s="117">
        <v>2.2574577650889012</v>
      </c>
      <c r="AP10" s="91">
        <v>2.2971791755393181</v>
      </c>
      <c r="AQ10" s="91">
        <v>2.3213267805380737</v>
      </c>
      <c r="AS10" s="27">
        <v>2026</v>
      </c>
      <c r="AT10" s="85">
        <f>C29</f>
        <v>103.5</v>
      </c>
      <c r="AU10" s="85"/>
      <c r="AV10" s="114">
        <f>E29</f>
        <v>101.2</v>
      </c>
      <c r="AW10" s="85">
        <f>F29</f>
        <v>99.880923659154291</v>
      </c>
      <c r="AX10" s="85">
        <f>G29</f>
        <v>102.10604483481214</v>
      </c>
    </row>
    <row r="11" spans="1:56">
      <c r="A11" s="27">
        <v>2008</v>
      </c>
      <c r="B11" s="83">
        <f t="shared" si="0"/>
        <v>93.096999999999994</v>
      </c>
      <c r="C11" s="83">
        <v>93</v>
      </c>
      <c r="D11" s="83"/>
      <c r="E11" s="113"/>
      <c r="F11" s="83"/>
      <c r="I11" s="79">
        <v>93097</v>
      </c>
      <c r="J11" s="78">
        <v>93097</v>
      </c>
      <c r="K11" s="27">
        <v>2009</v>
      </c>
      <c r="L11" s="85">
        <f t="shared" si="1"/>
        <v>0.47799999999999998</v>
      </c>
      <c r="M11" s="85">
        <v>0.5</v>
      </c>
      <c r="N11" s="85"/>
      <c r="O11" s="114"/>
      <c r="P11" s="85"/>
      <c r="S11" s="79">
        <v>478</v>
      </c>
      <c r="T11" s="78">
        <v>478</v>
      </c>
      <c r="U11" s="27">
        <v>2009</v>
      </c>
      <c r="V11" s="85">
        <f t="shared" si="2"/>
        <v>-0.13100000000000001</v>
      </c>
      <c r="W11" s="85">
        <v>-0.1</v>
      </c>
      <c r="X11" s="85"/>
      <c r="Y11" s="114"/>
      <c r="Z11" s="85"/>
      <c r="AC11" s="78">
        <v>-131</v>
      </c>
      <c r="AD11" s="78">
        <v>-131</v>
      </c>
      <c r="AS11" s="27">
        <v>2031</v>
      </c>
      <c r="AT11" s="85">
        <f>C34</f>
        <v>106.3</v>
      </c>
      <c r="AU11" s="85"/>
      <c r="AV11" s="114">
        <f>E34</f>
        <v>103.6</v>
      </c>
      <c r="AW11" s="85">
        <f>F34</f>
        <v>101.96925393273968</v>
      </c>
      <c r="AX11" s="85">
        <f>G34</f>
        <v>105.10779812820489</v>
      </c>
    </row>
    <row r="12" spans="1:56">
      <c r="A12" s="27">
        <v>2009</v>
      </c>
      <c r="B12" s="83">
        <f t="shared" si="0"/>
        <v>93.444000000000003</v>
      </c>
      <c r="C12" s="83">
        <v>93.4</v>
      </c>
      <c r="D12" s="83"/>
      <c r="E12" s="113"/>
      <c r="F12" s="83"/>
      <c r="I12" s="79">
        <v>93444</v>
      </c>
      <c r="J12" s="78">
        <v>93444</v>
      </c>
      <c r="K12" s="27">
        <v>2010</v>
      </c>
      <c r="L12" s="85">
        <f t="shared" si="1"/>
        <v>0.151</v>
      </c>
      <c r="M12" s="85">
        <v>0.5</v>
      </c>
      <c r="N12" s="85"/>
      <c r="O12" s="114"/>
      <c r="P12" s="85"/>
      <c r="S12" s="79">
        <v>151</v>
      </c>
      <c r="T12" s="78">
        <v>151</v>
      </c>
      <c r="U12" s="27">
        <v>2010</v>
      </c>
      <c r="V12" s="85">
        <f t="shared" si="2"/>
        <v>-8.7999999999999995E-2</v>
      </c>
      <c r="W12" s="85">
        <v>-0.1</v>
      </c>
      <c r="X12" s="85"/>
      <c r="Y12" s="114"/>
      <c r="Z12" s="85"/>
      <c r="AC12" s="78">
        <v>-88</v>
      </c>
      <c r="AD12" s="78">
        <v>-88</v>
      </c>
      <c r="AV12" s="115"/>
      <c r="BA12" s="118">
        <v>49121.067232922083</v>
      </c>
      <c r="BB12" s="118"/>
    </row>
    <row r="13" spans="1:56">
      <c r="A13" s="27">
        <v>2010</v>
      </c>
      <c r="B13" s="83">
        <f t="shared" si="0"/>
        <v>93.507000000000005</v>
      </c>
      <c r="C13" s="83">
        <v>93.8</v>
      </c>
      <c r="D13" s="83"/>
      <c r="E13" s="113"/>
      <c r="F13" s="83"/>
      <c r="I13" s="79">
        <v>93507</v>
      </c>
      <c r="J13" s="78">
        <v>93507</v>
      </c>
      <c r="K13" s="27">
        <v>2011</v>
      </c>
      <c r="L13" s="85">
        <f t="shared" si="1"/>
        <v>0.315</v>
      </c>
      <c r="M13" s="85">
        <v>0.6</v>
      </c>
      <c r="N13" s="85"/>
      <c r="O13" s="114"/>
      <c r="P13" s="85"/>
      <c r="S13" s="79">
        <v>315</v>
      </c>
      <c r="T13" s="78">
        <v>315</v>
      </c>
      <c r="U13" s="27">
        <v>2011</v>
      </c>
      <c r="V13" s="85">
        <f t="shared" si="2"/>
        <v>-0.09</v>
      </c>
      <c r="W13" s="85">
        <v>-0.1</v>
      </c>
      <c r="X13" s="85"/>
      <c r="Y13" s="114"/>
      <c r="Z13" s="85"/>
      <c r="AC13" s="78">
        <v>-90</v>
      </c>
      <c r="AD13" s="78">
        <v>-90</v>
      </c>
      <c r="AF13" s="79">
        <v>35195</v>
      </c>
      <c r="AG13" s="79"/>
      <c r="AH13" s="79"/>
      <c r="AI13" s="79"/>
      <c r="AS13" s="27" t="s">
        <v>16</v>
      </c>
      <c r="AV13" s="115"/>
      <c r="BA13" s="118">
        <v>49526.477025801229</v>
      </c>
      <c r="BB13" s="118">
        <v>49198.234858715245</v>
      </c>
    </row>
    <row r="14" spans="1:56">
      <c r="A14" s="27">
        <v>2011</v>
      </c>
      <c r="B14" s="83">
        <f t="shared" si="0"/>
        <v>93.731999999999999</v>
      </c>
      <c r="C14" s="83">
        <v>94.3</v>
      </c>
      <c r="D14" s="83">
        <v>93.731999999999999</v>
      </c>
      <c r="E14" s="113"/>
      <c r="F14" s="83"/>
      <c r="I14" s="79">
        <v>93732</v>
      </c>
      <c r="J14" s="78">
        <v>93732</v>
      </c>
      <c r="K14" s="27">
        <v>2012</v>
      </c>
      <c r="L14" s="85">
        <f t="shared" si="1"/>
        <v>0.66200000000000014</v>
      </c>
      <c r="M14" s="85">
        <v>0.6</v>
      </c>
      <c r="N14" s="85">
        <v>0.54923770877820388</v>
      </c>
      <c r="O14" s="114"/>
      <c r="P14" s="85"/>
      <c r="S14" s="79">
        <v>662.00000000000011</v>
      </c>
      <c r="T14" s="78">
        <v>662.00000000000011</v>
      </c>
      <c r="U14" s="27">
        <v>2012</v>
      </c>
      <c r="V14" s="85">
        <f t="shared" si="2"/>
        <v>-0.10900000000000011</v>
      </c>
      <c r="W14" s="85">
        <v>-0.1</v>
      </c>
      <c r="X14" s="85">
        <v>-0.10074225207989537</v>
      </c>
      <c r="Y14" s="114"/>
      <c r="Z14" s="85"/>
      <c r="AC14" s="78">
        <v>-109.00000000000011</v>
      </c>
      <c r="AD14" s="78">
        <v>-109.00000000000011</v>
      </c>
      <c r="AF14" s="79">
        <v>37061</v>
      </c>
      <c r="AG14" s="79"/>
      <c r="AH14" s="79"/>
      <c r="AI14" s="79"/>
      <c r="AS14" s="27">
        <v>2001</v>
      </c>
      <c r="AT14" s="85">
        <f t="shared" ref="AT14:AT20" si="8">AF4</f>
        <v>35.195</v>
      </c>
      <c r="AV14" s="115"/>
      <c r="BA14" s="118">
        <v>50183.063364469272</v>
      </c>
      <c r="BB14" s="118">
        <v>49606.072878345847</v>
      </c>
    </row>
    <row r="15" spans="1:56">
      <c r="A15" s="27">
        <v>2012</v>
      </c>
      <c r="B15" s="83">
        <f t="shared" si="0"/>
        <v>94.284999999999997</v>
      </c>
      <c r="C15" s="83">
        <v>94.8</v>
      </c>
      <c r="D15" s="83">
        <v>94.180421116067194</v>
      </c>
      <c r="E15" s="113">
        <v>94.3</v>
      </c>
      <c r="F15" s="83">
        <f t="shared" ref="F15:G34" si="9">I15/1000</f>
        <v>94.284999999999997</v>
      </c>
      <c r="G15" s="83">
        <f t="shared" si="9"/>
        <v>94.284999999999997</v>
      </c>
      <c r="I15" s="79">
        <v>94285</v>
      </c>
      <c r="J15" s="78">
        <v>94285</v>
      </c>
      <c r="K15" s="27">
        <v>2013</v>
      </c>
      <c r="L15" s="85"/>
      <c r="M15" s="85">
        <v>0.7</v>
      </c>
      <c r="N15" s="85">
        <v>0.60976201051085177</v>
      </c>
      <c r="O15" s="114">
        <v>0.5</v>
      </c>
      <c r="P15" s="85">
        <f t="shared" ref="P15:Q33" si="10">S15/1000</f>
        <v>0.45528065659298023</v>
      </c>
      <c r="Q15" s="85">
        <f t="shared" si="10"/>
        <v>0.52168548928646574</v>
      </c>
      <c r="S15" s="79">
        <v>455.28065659298022</v>
      </c>
      <c r="T15" s="78">
        <v>521.68548928646578</v>
      </c>
      <c r="U15" s="27">
        <v>2013</v>
      </c>
      <c r="V15" s="85"/>
      <c r="W15" s="85">
        <v>-0.1</v>
      </c>
      <c r="X15" s="85">
        <v>-0.1115898418660696</v>
      </c>
      <c r="Y15" s="119">
        <v>-0.2</v>
      </c>
      <c r="Z15" s="85">
        <f t="shared" ref="Z15:AA33" si="11">AC15/1000</f>
        <v>-8.6997657740854037E-2</v>
      </c>
      <c r="AA15" s="85">
        <f t="shared" si="11"/>
        <v>-8.4431182767090829E-2</v>
      </c>
      <c r="AC15" s="79">
        <v>-86.997657740854038</v>
      </c>
      <c r="AD15" s="78">
        <v>-84.431182767090831</v>
      </c>
      <c r="AF15" s="79">
        <v>38695</v>
      </c>
      <c r="AG15" s="79">
        <v>38312</v>
      </c>
      <c r="AH15" s="79">
        <v>38315.302672881502</v>
      </c>
      <c r="AI15" s="79">
        <v>38315.302672881502</v>
      </c>
      <c r="AJ15" s="79">
        <v>38315.302672881502</v>
      </c>
      <c r="AS15" s="27">
        <v>2006</v>
      </c>
      <c r="AT15" s="85">
        <f t="shared" si="8"/>
        <v>37.061</v>
      </c>
      <c r="AV15" s="115"/>
      <c r="BA15" s="118">
        <v>50676.378851632529</v>
      </c>
    </row>
    <row r="16" spans="1:56">
      <c r="A16" s="27">
        <v>2013</v>
      </c>
      <c r="B16" s="83"/>
      <c r="C16" s="83">
        <v>95.3</v>
      </c>
      <c r="D16" s="83">
        <v>94.679619180317303</v>
      </c>
      <c r="E16" s="113">
        <v>94.6</v>
      </c>
      <c r="F16" s="83">
        <f t="shared" si="9"/>
        <v>94.65328299885212</v>
      </c>
      <c r="G16" s="83">
        <f t="shared" si="9"/>
        <v>94.722254306519375</v>
      </c>
      <c r="I16" s="79">
        <v>94653.282998852126</v>
      </c>
      <c r="J16" s="78">
        <v>94722.254306519375</v>
      </c>
      <c r="K16" s="27">
        <v>2014</v>
      </c>
      <c r="L16" s="85"/>
      <c r="M16" s="85">
        <v>0.7</v>
      </c>
      <c r="N16" s="85">
        <v>0.66050938686396721</v>
      </c>
      <c r="O16" s="114">
        <v>0.6</v>
      </c>
      <c r="P16" s="85">
        <f t="shared" si="10"/>
        <v>0.46345723420325807</v>
      </c>
      <c r="Q16" s="85">
        <f t="shared" si="10"/>
        <v>0.54190880938777997</v>
      </c>
      <c r="S16" s="79">
        <v>463.45723420325805</v>
      </c>
      <c r="T16" s="78">
        <v>541.90880938777991</v>
      </c>
      <c r="U16" s="27">
        <v>2014</v>
      </c>
      <c r="V16" s="85"/>
      <c r="W16" s="85">
        <v>-0.1</v>
      </c>
      <c r="X16" s="85">
        <v>-0.11604172903134526</v>
      </c>
      <c r="Y16" s="119">
        <v>-0.1</v>
      </c>
      <c r="Z16" s="85">
        <f t="shared" si="11"/>
        <v>-8.1092303175489294E-2</v>
      </c>
      <c r="AA16" s="85">
        <f t="shared" si="11"/>
        <v>-7.4271394417024572E-2</v>
      </c>
      <c r="AC16" s="79">
        <v>-81.092303175489292</v>
      </c>
      <c r="AD16" s="78">
        <v>-74.271394417024567</v>
      </c>
      <c r="AF16" s="79">
        <v>40462</v>
      </c>
      <c r="AG16" s="79">
        <v>39826</v>
      </c>
      <c r="AH16" s="79">
        <v>39589.894523599578</v>
      </c>
      <c r="AI16" s="79">
        <v>39237.132399567672</v>
      </c>
      <c r="AJ16" s="79">
        <v>39344.034946891668</v>
      </c>
      <c r="AS16" s="27">
        <v>2011</v>
      </c>
      <c r="AT16" s="85">
        <f t="shared" si="8"/>
        <v>38.695</v>
      </c>
      <c r="AU16" s="85">
        <f t="shared" ref="AU16:AX18" si="12">AG6</f>
        <v>38.311999999999998</v>
      </c>
      <c r="AV16" s="114">
        <f t="shared" si="12"/>
        <v>38.315302672881501</v>
      </c>
      <c r="AW16" s="85">
        <f t="shared" si="12"/>
        <v>38.315302672881501</v>
      </c>
      <c r="AX16" s="85">
        <f t="shared" si="12"/>
        <v>38.315302672881501</v>
      </c>
      <c r="BA16" s="118">
        <v>51043.621885110231</v>
      </c>
    </row>
    <row r="17" spans="1:50">
      <c r="A17" s="27">
        <v>2014</v>
      </c>
      <c r="B17" s="83"/>
      <c r="C17" s="83">
        <v>95.9</v>
      </c>
      <c r="D17" s="83">
        <v>95.226076399322935</v>
      </c>
      <c r="E17" s="113">
        <v>95</v>
      </c>
      <c r="F17" s="83">
        <f t="shared" si="9"/>
        <v>95.0356479298799</v>
      </c>
      <c r="G17" s="83">
        <f t="shared" si="9"/>
        <v>95.189891721490127</v>
      </c>
      <c r="I17" s="79">
        <v>95035.647929879895</v>
      </c>
      <c r="J17" s="78">
        <v>95189.89172149013</v>
      </c>
      <c r="K17" s="27">
        <v>2015</v>
      </c>
      <c r="L17" s="85"/>
      <c r="M17" s="85">
        <v>0.7</v>
      </c>
      <c r="N17" s="85">
        <v>0.683152155215632</v>
      </c>
      <c r="O17" s="114">
        <v>0.6</v>
      </c>
      <c r="P17" s="85">
        <f t="shared" si="10"/>
        <v>0.452659592131963</v>
      </c>
      <c r="Q17" s="85">
        <f t="shared" si="10"/>
        <v>0.54369849315577001</v>
      </c>
      <c r="S17" s="79">
        <v>452.659592131963</v>
      </c>
      <c r="T17" s="78">
        <v>543.69849315577005</v>
      </c>
      <c r="U17" s="27">
        <v>2015</v>
      </c>
      <c r="V17" s="85"/>
      <c r="W17" s="85">
        <v>-0.2</v>
      </c>
      <c r="X17" s="85">
        <v>-0.12162358971397441</v>
      </c>
      <c r="Y17" s="119">
        <v>-0.1</v>
      </c>
      <c r="Z17" s="85">
        <f t="shared" si="11"/>
        <v>-7.7366294614500355E-2</v>
      </c>
      <c r="AA17" s="85">
        <f t="shared" si="11"/>
        <v>-6.6564257274792107E-2</v>
      </c>
      <c r="AC17" s="79">
        <v>-77.366294614500362</v>
      </c>
      <c r="AD17" s="78">
        <v>-66.564257274792112</v>
      </c>
      <c r="AF17" s="79">
        <v>42387</v>
      </c>
      <c r="AG17" s="79">
        <v>41366</v>
      </c>
      <c r="AH17" s="79">
        <v>41017.793259694183</v>
      </c>
      <c r="AI17" s="79">
        <v>40187.549011986863</v>
      </c>
      <c r="AJ17" s="79">
        <v>40550.708767338117</v>
      </c>
      <c r="AS17" s="27">
        <v>2016</v>
      </c>
      <c r="AT17" s="85">
        <f t="shared" si="8"/>
        <v>40.462000000000003</v>
      </c>
      <c r="AU17" s="85">
        <f t="shared" si="12"/>
        <v>39.826000000000001</v>
      </c>
      <c r="AV17" s="114">
        <f t="shared" si="12"/>
        <v>39.589894523599575</v>
      </c>
      <c r="AW17" s="85">
        <f t="shared" si="12"/>
        <v>39.23713239956767</v>
      </c>
      <c r="AX17" s="85">
        <f t="shared" si="12"/>
        <v>39.344034946891668</v>
      </c>
    </row>
    <row r="18" spans="1:50">
      <c r="A18" s="27">
        <v>2015</v>
      </c>
      <c r="B18" s="83"/>
      <c r="C18" s="83">
        <v>96.4</v>
      </c>
      <c r="D18" s="83">
        <v>95.789580619112286</v>
      </c>
      <c r="E18" s="113">
        <v>95.5</v>
      </c>
      <c r="F18" s="83">
        <f t="shared" si="9"/>
        <v>95.410941227397359</v>
      </c>
      <c r="G18" s="83">
        <f t="shared" si="9"/>
        <v>95.667025957371109</v>
      </c>
      <c r="I18" s="79">
        <v>95410.941227397358</v>
      </c>
      <c r="J18" s="78">
        <v>95667.025957371108</v>
      </c>
      <c r="K18" s="27">
        <v>2016</v>
      </c>
      <c r="L18" s="85"/>
      <c r="M18" s="85">
        <v>0.7</v>
      </c>
      <c r="N18" s="85">
        <v>0.72813739800675992</v>
      </c>
      <c r="O18" s="114">
        <v>0.6</v>
      </c>
      <c r="P18" s="85">
        <f t="shared" si="10"/>
        <v>0.46624740297159678</v>
      </c>
      <c r="Q18" s="85">
        <f t="shared" si="10"/>
        <v>0.57783065565115554</v>
      </c>
      <c r="S18" s="79">
        <v>466.24740297159678</v>
      </c>
      <c r="T18" s="78">
        <v>577.83065565115555</v>
      </c>
      <c r="U18" s="27">
        <v>2016</v>
      </c>
      <c r="V18" s="85"/>
      <c r="W18" s="85">
        <v>-0.1</v>
      </c>
      <c r="X18" s="85">
        <v>-0.13454888708484791</v>
      </c>
      <c r="Y18" s="119">
        <v>-0.1</v>
      </c>
      <c r="Z18" s="85">
        <f t="shared" si="11"/>
        <v>-8.6233714842689546E-2</v>
      </c>
      <c r="AA18" s="85">
        <f t="shared" si="11"/>
        <v>-7.144658717878645E-2</v>
      </c>
      <c r="AC18" s="79">
        <v>-86.233714842689551</v>
      </c>
      <c r="AD18" s="78">
        <v>-71.446587178786444</v>
      </c>
      <c r="AF18" s="78">
        <v>44292</v>
      </c>
      <c r="AG18" s="79"/>
      <c r="AH18" s="79">
        <v>42616.925476252014</v>
      </c>
      <c r="AI18" s="79">
        <v>41380.41788778406</v>
      </c>
      <c r="AJ18" s="79">
        <v>42059.678629996139</v>
      </c>
      <c r="AS18" s="27">
        <v>2021</v>
      </c>
      <c r="AT18" s="85">
        <f t="shared" si="8"/>
        <v>42.387</v>
      </c>
      <c r="AU18" s="85">
        <f t="shared" si="12"/>
        <v>41.366</v>
      </c>
      <c r="AV18" s="114">
        <f t="shared" si="12"/>
        <v>41.01779325969418</v>
      </c>
      <c r="AW18" s="85">
        <f t="shared" si="12"/>
        <v>40.18754901198686</v>
      </c>
      <c r="AX18" s="85">
        <f t="shared" si="12"/>
        <v>40.550708767338115</v>
      </c>
    </row>
    <row r="19" spans="1:50">
      <c r="A19" s="27">
        <v>2016</v>
      </c>
      <c r="B19" s="83"/>
      <c r="C19" s="83">
        <v>97</v>
      </c>
      <c r="D19" s="83">
        <v>96.385424567079738</v>
      </c>
      <c r="E19" s="113">
        <v>96</v>
      </c>
      <c r="F19" s="83">
        <f t="shared" si="9"/>
        <v>95.790954915526271</v>
      </c>
      <c r="G19" s="83">
        <f t="shared" si="9"/>
        <v>96.173410025843481</v>
      </c>
      <c r="I19" s="79">
        <v>95790.954915526265</v>
      </c>
      <c r="J19" s="78">
        <v>96173.410025843477</v>
      </c>
      <c r="K19" s="27">
        <v>2017</v>
      </c>
      <c r="L19" s="85"/>
      <c r="M19" s="85">
        <v>0.8</v>
      </c>
      <c r="N19" s="85">
        <v>0.7604795670460911</v>
      </c>
      <c r="O19" s="114">
        <v>0.6</v>
      </c>
      <c r="P19" s="85">
        <f t="shared" si="10"/>
        <v>0.47606702590649003</v>
      </c>
      <c r="Q19" s="85">
        <f t="shared" si="10"/>
        <v>0.60192408419630361</v>
      </c>
      <c r="S19" s="79">
        <v>476.06702590649002</v>
      </c>
      <c r="T19" s="78">
        <v>601.92408419630362</v>
      </c>
      <c r="U19" s="27">
        <v>2017</v>
      </c>
      <c r="V19" s="85"/>
      <c r="W19" s="85">
        <v>-0.2</v>
      </c>
      <c r="X19" s="85">
        <v>-0.14937609327906973</v>
      </c>
      <c r="Y19" s="119">
        <v>-0.2</v>
      </c>
      <c r="Z19" s="85">
        <f t="shared" si="11"/>
        <v>-9.1064338370702894E-2</v>
      </c>
      <c r="AA19" s="85">
        <f t="shared" si="11"/>
        <v>-7.2553525938826968E-2</v>
      </c>
      <c r="AC19" s="79">
        <v>-91.064338370702899</v>
      </c>
      <c r="AD19" s="78">
        <v>-72.553525938826965</v>
      </c>
      <c r="AF19" s="102">
        <v>45967</v>
      </c>
      <c r="AG19" s="79"/>
      <c r="AH19" s="79">
        <v>44083.74308293705</v>
      </c>
      <c r="AI19" s="79">
        <v>42534.869822651381</v>
      </c>
      <c r="AJ19" s="79">
        <v>43537.485173719506</v>
      </c>
      <c r="AS19" s="27">
        <v>2026</v>
      </c>
      <c r="AT19" s="85">
        <f t="shared" si="8"/>
        <v>44.292000000000002</v>
      </c>
      <c r="AV19" s="114">
        <f t="shared" ref="AV19:AX20" si="13">AH9</f>
        <v>42.616925476252014</v>
      </c>
      <c r="AW19" s="85">
        <f t="shared" si="13"/>
        <v>41.380417887784063</v>
      </c>
      <c r="AX19" s="85">
        <f t="shared" si="13"/>
        <v>42.059678629996135</v>
      </c>
    </row>
    <row r="20" spans="1:50">
      <c r="A20" s="27">
        <v>2017</v>
      </c>
      <c r="B20" s="83"/>
      <c r="C20" s="83">
        <v>97.6</v>
      </c>
      <c r="D20" s="83">
        <v>96.998709766701509</v>
      </c>
      <c r="E20" s="113">
        <v>96.5</v>
      </c>
      <c r="F20" s="83">
        <f t="shared" si="9"/>
        <v>96.175957603062045</v>
      </c>
      <c r="G20" s="83">
        <f t="shared" si="9"/>
        <v>96.70278058410095</v>
      </c>
      <c r="I20" s="79">
        <v>96175.957603062052</v>
      </c>
      <c r="J20" s="78">
        <v>96702.780584100954</v>
      </c>
      <c r="K20" s="27">
        <v>2018</v>
      </c>
      <c r="L20" s="85"/>
      <c r="M20" s="85">
        <v>0.8</v>
      </c>
      <c r="N20" s="85">
        <v>0.79199321954978985</v>
      </c>
      <c r="O20" s="114">
        <v>0.7</v>
      </c>
      <c r="P20" s="85">
        <f t="shared" si="10"/>
        <v>0.48280704537819302</v>
      </c>
      <c r="Q20" s="85">
        <f t="shared" si="10"/>
        <v>0.6207804357984319</v>
      </c>
      <c r="S20" s="79">
        <v>482.80704537819304</v>
      </c>
      <c r="T20" s="78">
        <v>620.78043579843188</v>
      </c>
      <c r="U20" s="27">
        <v>2018</v>
      </c>
      <c r="V20" s="85"/>
      <c r="W20" s="85">
        <v>-0.2</v>
      </c>
      <c r="X20" s="85">
        <v>-0.16589588824928819</v>
      </c>
      <c r="Y20" s="119">
        <v>-0.2</v>
      </c>
      <c r="Z20" s="85">
        <f t="shared" si="11"/>
        <v>-9.5490479298658212E-2</v>
      </c>
      <c r="AA20" s="85">
        <f t="shared" si="11"/>
        <v>-7.360448884411426E-2</v>
      </c>
      <c r="AC20" s="79">
        <v>-95.490479298658215</v>
      </c>
      <c r="AD20" s="78">
        <v>-73.604488844114258</v>
      </c>
      <c r="AE20" s="103" t="s">
        <v>17</v>
      </c>
      <c r="AF20" s="103"/>
      <c r="AG20" s="103"/>
      <c r="AH20" s="103"/>
      <c r="AI20" s="103"/>
      <c r="AJ20" s="103"/>
      <c r="AS20" s="27">
        <v>2031</v>
      </c>
      <c r="AT20" s="85">
        <f t="shared" si="8"/>
        <v>45.966999999999999</v>
      </c>
      <c r="AV20" s="114">
        <f t="shared" si="13"/>
        <v>44.083743082937048</v>
      </c>
      <c r="AW20" s="85">
        <f t="shared" si="13"/>
        <v>42.53486982265138</v>
      </c>
      <c r="AX20" s="85">
        <f t="shared" si="13"/>
        <v>43.537485173719503</v>
      </c>
    </row>
    <row r="21" spans="1:50">
      <c r="A21" s="27">
        <v>2018</v>
      </c>
      <c r="B21" s="83"/>
      <c r="C21" s="83">
        <v>98.2</v>
      </c>
      <c r="D21" s="83">
        <v>97.626721100140117</v>
      </c>
      <c r="E21" s="113">
        <v>97</v>
      </c>
      <c r="F21" s="83">
        <f t="shared" si="9"/>
        <v>96.563274169141593</v>
      </c>
      <c r="G21" s="83">
        <f t="shared" si="9"/>
        <v>97.249956531055275</v>
      </c>
      <c r="I21" s="79">
        <v>96563.274169141587</v>
      </c>
      <c r="J21" s="78">
        <v>97249.956531055272</v>
      </c>
      <c r="K21" s="27">
        <v>2019</v>
      </c>
      <c r="L21" s="85"/>
      <c r="M21" s="85">
        <v>0.8</v>
      </c>
      <c r="N21" s="85">
        <v>0.83928961995148943</v>
      </c>
      <c r="O21" s="114">
        <v>0.7</v>
      </c>
      <c r="P21" s="85">
        <f t="shared" si="10"/>
        <v>0.49827803410141835</v>
      </c>
      <c r="Q21" s="85">
        <f t="shared" si="10"/>
        <v>0.64373611593636137</v>
      </c>
      <c r="S21" s="79">
        <v>498.27803410141837</v>
      </c>
      <c r="T21" s="78">
        <v>643.73611593636133</v>
      </c>
      <c r="U21" s="27">
        <v>2019</v>
      </c>
      <c r="V21" s="85"/>
      <c r="W21" s="85">
        <v>-0.2</v>
      </c>
      <c r="X21" s="85">
        <v>-0.17479786237428679</v>
      </c>
      <c r="Y21" s="119">
        <v>-0.2</v>
      </c>
      <c r="Z21" s="85">
        <f t="shared" si="11"/>
        <v>-9.5052600751197813E-2</v>
      </c>
      <c r="AA21" s="85">
        <f t="shared" si="11"/>
        <v>-7.0386795299488311E-2</v>
      </c>
      <c r="AC21" s="79">
        <v>-95.052600751197815</v>
      </c>
      <c r="AD21" s="78">
        <v>-70.386795299488313</v>
      </c>
      <c r="AE21" s="103" t="s">
        <v>18</v>
      </c>
      <c r="AF21" s="104">
        <f>(AF19-AF15)/20</f>
        <v>363.6</v>
      </c>
      <c r="AG21" s="104"/>
      <c r="AH21" s="104">
        <f>(AH19-AH15)/20</f>
        <v>288.4220205027774</v>
      </c>
      <c r="AI21" s="104">
        <f>(AI19-AI15)/20</f>
        <v>210.97835748849394</v>
      </c>
      <c r="AJ21" s="104">
        <f>(AJ19-AJ15)/20</f>
        <v>261.1091250419002</v>
      </c>
      <c r="AV21" s="115"/>
    </row>
    <row r="22" spans="1:50">
      <c r="A22" s="27">
        <v>2019</v>
      </c>
      <c r="B22" s="83"/>
      <c r="C22" s="83">
        <v>98.9</v>
      </c>
      <c r="D22" s="83">
        <v>98.292931079120848</v>
      </c>
      <c r="E22" s="113">
        <v>97.5</v>
      </c>
      <c r="F22" s="83">
        <f t="shared" si="9"/>
        <v>96.966499602491808</v>
      </c>
      <c r="G22" s="83">
        <f t="shared" si="9"/>
        <v>97.82330585169214</v>
      </c>
      <c r="I22" s="79">
        <v>96966.499602491807</v>
      </c>
      <c r="J22" s="78">
        <v>97823.305851692145</v>
      </c>
      <c r="K22" s="27">
        <v>2020</v>
      </c>
      <c r="L22" s="85"/>
      <c r="M22" s="85">
        <v>0.9</v>
      </c>
      <c r="N22" s="85">
        <v>0.85864512414608662</v>
      </c>
      <c r="O22" s="114">
        <v>0.7</v>
      </c>
      <c r="P22" s="85">
        <f t="shared" si="10"/>
        <v>0.50300578448351851</v>
      </c>
      <c r="Q22" s="85">
        <f t="shared" si="10"/>
        <v>0.65799528905130589</v>
      </c>
      <c r="S22" s="79">
        <v>503.00578448351848</v>
      </c>
      <c r="T22" s="78">
        <v>657.99528905130592</v>
      </c>
      <c r="U22" s="27">
        <v>2020</v>
      </c>
      <c r="V22" s="85"/>
      <c r="W22" s="85">
        <v>-0.2</v>
      </c>
      <c r="X22" s="85">
        <v>-0.18235406609020874</v>
      </c>
      <c r="Y22" s="119">
        <v>-0.2</v>
      </c>
      <c r="Z22" s="85">
        <f t="shared" si="11"/>
        <v>-9.548451988156853E-2</v>
      </c>
      <c r="AA22" s="85">
        <f t="shared" si="11"/>
        <v>-6.8763231963993351E-2</v>
      </c>
      <c r="AC22" s="79">
        <v>-95.484519881568531</v>
      </c>
      <c r="AD22" s="78">
        <v>-68.763231963993348</v>
      </c>
      <c r="AS22" s="81" t="s">
        <v>19</v>
      </c>
      <c r="AT22" s="85">
        <f>AT16-AT14</f>
        <v>3.5</v>
      </c>
      <c r="AU22" s="85">
        <f>AU16-$AT$14</f>
        <v>3.1169999999999973</v>
      </c>
      <c r="AV22" s="114">
        <f>AV16-$AT$14</f>
        <v>3.1203026728815004</v>
      </c>
      <c r="AW22" s="85">
        <f>AW16-$AT$14</f>
        <v>3.1203026728815004</v>
      </c>
      <c r="AX22" s="85">
        <f>AX16-$AT$14</f>
        <v>3.1203026728815004</v>
      </c>
    </row>
    <row r="23" spans="1:50">
      <c r="A23" s="27">
        <v>2020</v>
      </c>
      <c r="B23" s="83"/>
      <c r="C23" s="83">
        <v>99.6</v>
      </c>
      <c r="D23" s="83">
        <v>98.970765589545479</v>
      </c>
      <c r="E23" s="113">
        <v>98</v>
      </c>
      <c r="F23" s="83">
        <f t="shared" si="9"/>
        <v>97.374020867093762</v>
      </c>
      <c r="G23" s="83">
        <f t="shared" si="9"/>
        <v>98.412537908779456</v>
      </c>
      <c r="I23" s="79">
        <v>97374.020867093757</v>
      </c>
      <c r="J23" s="78">
        <v>98412.537908779457</v>
      </c>
      <c r="K23" s="27">
        <v>2021</v>
      </c>
      <c r="L23" s="85"/>
      <c r="M23" s="85">
        <v>0.9</v>
      </c>
      <c r="N23" s="85">
        <v>0.88896830644243074</v>
      </c>
      <c r="O23" s="114">
        <v>0.7</v>
      </c>
      <c r="P23" s="85">
        <f t="shared" si="10"/>
        <v>0.5224985515149061</v>
      </c>
      <c r="Q23" s="85">
        <f t="shared" si="10"/>
        <v>0.68648806028612308</v>
      </c>
      <c r="S23" s="79">
        <v>522.49855151490613</v>
      </c>
      <c r="T23" s="78">
        <v>686.48806028612307</v>
      </c>
      <c r="U23" s="27">
        <v>2021</v>
      </c>
      <c r="V23" s="85"/>
      <c r="W23" s="85">
        <v>-0.2</v>
      </c>
      <c r="X23" s="85">
        <v>-0.19452611458673061</v>
      </c>
      <c r="Y23" s="119">
        <v>-0.2</v>
      </c>
      <c r="Z23" s="85">
        <f t="shared" si="11"/>
        <v>-9.938628603602831E-2</v>
      </c>
      <c r="AA23" s="85">
        <f t="shared" si="11"/>
        <v>-7.1228785422732477E-2</v>
      </c>
      <c r="AC23" s="79">
        <v>-99.386286036028309</v>
      </c>
      <c r="AD23" s="78">
        <v>-71.228785422732471</v>
      </c>
      <c r="AS23" s="81" t="s">
        <v>18</v>
      </c>
      <c r="AT23" s="85">
        <f>AT20-AT16</f>
        <v>7.2719999999999985</v>
      </c>
      <c r="AV23" s="114">
        <f>AV20-AV16</f>
        <v>5.7684404100555469</v>
      </c>
      <c r="AW23" s="85">
        <f>AW20-AW16</f>
        <v>4.2195671497698797</v>
      </c>
      <c r="AX23" s="85">
        <f>AX20-AX16</f>
        <v>5.2221825008380023</v>
      </c>
    </row>
    <row r="24" spans="1:50">
      <c r="A24" s="27">
        <v>2021</v>
      </c>
      <c r="B24" s="83"/>
      <c r="C24" s="83">
        <v>100.3</v>
      </c>
      <c r="D24" s="83">
        <v>99.666673739649937</v>
      </c>
      <c r="E24" s="113">
        <v>98.6</v>
      </c>
      <c r="F24" s="83">
        <f t="shared" si="9"/>
        <v>97.79713313257264</v>
      </c>
      <c r="G24" s="83">
        <f t="shared" si="9"/>
        <v>99.027797183642846</v>
      </c>
      <c r="I24" s="79">
        <v>97797.133132572635</v>
      </c>
      <c r="J24" s="78">
        <v>99027.797183642848</v>
      </c>
      <c r="K24" s="27">
        <v>2022</v>
      </c>
      <c r="L24" s="85"/>
      <c r="M24" s="85">
        <v>0.9</v>
      </c>
      <c r="N24" s="85"/>
      <c r="O24" s="114">
        <v>0.8</v>
      </c>
      <c r="P24" s="85">
        <f t="shared" si="10"/>
        <v>0.54448363209504524</v>
      </c>
      <c r="Q24" s="85">
        <f t="shared" si="10"/>
        <v>0.71386159982658548</v>
      </c>
      <c r="S24" s="79">
        <v>544.48363209504521</v>
      </c>
      <c r="T24" s="78">
        <v>713.86159982658546</v>
      </c>
      <c r="U24" s="27">
        <v>2022</v>
      </c>
      <c r="V24" s="85"/>
      <c r="W24" s="85">
        <v>-0.2</v>
      </c>
      <c r="X24" s="85"/>
      <c r="Y24" s="119">
        <v>-0.2</v>
      </c>
      <c r="Z24" s="85">
        <f t="shared" si="11"/>
        <v>-0.1043246031591442</v>
      </c>
      <c r="AA24" s="85">
        <f t="shared" si="11"/>
        <v>-7.5434256927048859E-2</v>
      </c>
      <c r="AC24" s="79">
        <v>-104.3246031591442</v>
      </c>
      <c r="AD24" s="78">
        <v>-75.434256927048864</v>
      </c>
      <c r="AS24" s="81" t="s">
        <v>90</v>
      </c>
      <c r="AT24" s="105">
        <f>AT23*50</f>
        <v>363.59999999999991</v>
      </c>
      <c r="AU24" s="105"/>
      <c r="AV24" s="120">
        <f t="shared" ref="AV24:AX24" si="14">AV23*50</f>
        <v>288.42202050277734</v>
      </c>
      <c r="AW24" s="105">
        <f t="shared" si="14"/>
        <v>210.978357488494</v>
      </c>
      <c r="AX24" s="105">
        <f t="shared" si="14"/>
        <v>261.10912504190014</v>
      </c>
    </row>
    <row r="25" spans="1:50">
      <c r="A25" s="27">
        <v>2022</v>
      </c>
      <c r="B25" s="83"/>
      <c r="C25" s="83">
        <v>101</v>
      </c>
      <c r="D25" s="83"/>
      <c r="E25" s="113">
        <v>99.1</v>
      </c>
      <c r="F25" s="83">
        <f t="shared" si="9"/>
        <v>98.237292161508535</v>
      </c>
      <c r="G25" s="83">
        <f t="shared" si="9"/>
        <v>99.666224526542379</v>
      </c>
      <c r="I25" s="79">
        <v>98237.292161508536</v>
      </c>
      <c r="J25" s="78">
        <v>99666.224526542384</v>
      </c>
      <c r="K25" s="27">
        <v>2023</v>
      </c>
      <c r="L25" s="85"/>
      <c r="M25" s="85">
        <v>0.9</v>
      </c>
      <c r="N25" s="85"/>
      <c r="O25" s="114">
        <v>0.7</v>
      </c>
      <c r="P25" s="85">
        <f t="shared" si="10"/>
        <v>0.53210668490409685</v>
      </c>
      <c r="Q25" s="85">
        <f t="shared" si="10"/>
        <v>0.70750074851360945</v>
      </c>
      <c r="S25" s="79">
        <v>532.10668490409682</v>
      </c>
      <c r="T25" s="78">
        <v>707.50074851360944</v>
      </c>
      <c r="U25" s="27">
        <v>2023</v>
      </c>
      <c r="V25" s="85"/>
      <c r="W25" s="85">
        <v>-0.2</v>
      </c>
      <c r="X25" s="85"/>
      <c r="Y25" s="119">
        <v>-0.2</v>
      </c>
      <c r="Z25" s="85">
        <f t="shared" si="11"/>
        <v>-0.11110030879800854</v>
      </c>
      <c r="AA25" s="85">
        <f t="shared" si="11"/>
        <v>-8.2351868149003277E-2</v>
      </c>
      <c r="AC25" s="79">
        <v>-111.10030879800854</v>
      </c>
      <c r="AD25" s="78">
        <v>-82.35186814900328</v>
      </c>
      <c r="AS25" s="81"/>
      <c r="AT25" s="81"/>
      <c r="AU25" s="81"/>
      <c r="AV25" s="112"/>
      <c r="AW25" s="81"/>
      <c r="AX25" s="81"/>
    </row>
    <row r="26" spans="1:50">
      <c r="A26" s="27">
        <v>2023</v>
      </c>
      <c r="B26" s="83"/>
      <c r="C26" s="83">
        <v>101.6</v>
      </c>
      <c r="D26" s="83"/>
      <c r="E26" s="113">
        <v>99.7</v>
      </c>
      <c r="F26" s="83">
        <f t="shared" si="9"/>
        <v>98.658298537614627</v>
      </c>
      <c r="G26" s="83">
        <f t="shared" si="9"/>
        <v>100.29137340690698</v>
      </c>
      <c r="I26" s="79">
        <v>98658.298537614624</v>
      </c>
      <c r="J26" s="78">
        <v>100291.37340690699</v>
      </c>
      <c r="K26" s="27">
        <v>2024</v>
      </c>
      <c r="L26" s="85"/>
      <c r="M26" s="85">
        <v>0.9</v>
      </c>
      <c r="N26" s="85"/>
      <c r="O26" s="114">
        <v>0.7</v>
      </c>
      <c r="P26" s="85">
        <f t="shared" si="10"/>
        <v>0.52067095856548784</v>
      </c>
      <c r="Q26" s="85">
        <f t="shared" si="10"/>
        <v>0.69504458787637124</v>
      </c>
      <c r="S26" s="79">
        <v>520.67095856548781</v>
      </c>
      <c r="T26" s="78">
        <v>695.04458787637122</v>
      </c>
      <c r="U26" s="27">
        <v>2024</v>
      </c>
      <c r="V26" s="85"/>
      <c r="W26" s="85">
        <v>-0.2</v>
      </c>
      <c r="X26" s="85"/>
      <c r="Y26" s="119">
        <v>-0.2</v>
      </c>
      <c r="Z26" s="85">
        <f t="shared" si="11"/>
        <v>-0.11462644121360586</v>
      </c>
      <c r="AA26" s="85">
        <f t="shared" si="11"/>
        <v>-8.6872292719970573E-2</v>
      </c>
      <c r="AC26" s="79">
        <v>-114.62644121360586</v>
      </c>
      <c r="AD26" s="78">
        <v>-86.872292719970574</v>
      </c>
      <c r="AS26" s="107" t="s">
        <v>4</v>
      </c>
      <c r="AV26" s="115"/>
    </row>
    <row r="27" spans="1:50">
      <c r="A27" s="27">
        <v>2024</v>
      </c>
      <c r="B27" s="83"/>
      <c r="C27" s="83">
        <v>102.3</v>
      </c>
      <c r="D27" s="83"/>
      <c r="E27" s="113">
        <v>100.2</v>
      </c>
      <c r="F27" s="83">
        <f t="shared" si="9"/>
        <v>99.0643430549665</v>
      </c>
      <c r="G27" s="83">
        <f t="shared" si="9"/>
        <v>100.89954570206339</v>
      </c>
      <c r="I27" s="79">
        <v>99064.343054966506</v>
      </c>
      <c r="J27" s="78">
        <v>100899.54570206339</v>
      </c>
      <c r="K27" s="27">
        <v>2025</v>
      </c>
      <c r="L27" s="85"/>
      <c r="M27" s="85">
        <v>0.9</v>
      </c>
      <c r="N27" s="85"/>
      <c r="O27" s="114">
        <v>0.8</v>
      </c>
      <c r="P27" s="85">
        <f t="shared" si="10"/>
        <v>0.54095256371575962</v>
      </c>
      <c r="Q27" s="85">
        <f t="shared" si="10"/>
        <v>0.71116962991102994</v>
      </c>
      <c r="S27" s="79">
        <v>540.95256371575965</v>
      </c>
      <c r="T27" s="78">
        <v>711.16962991102992</v>
      </c>
      <c r="U27" s="27">
        <v>2025</v>
      </c>
      <c r="V27" s="85"/>
      <c r="W27" s="85">
        <v>-0.2</v>
      </c>
      <c r="X27" s="85"/>
      <c r="Y27" s="119">
        <v>-0.2</v>
      </c>
      <c r="Z27" s="85">
        <f t="shared" si="11"/>
        <v>-0.12515999432238026</v>
      </c>
      <c r="AA27" s="85">
        <f t="shared" si="11"/>
        <v>-9.9273422858339469E-2</v>
      </c>
      <c r="AC27" s="79">
        <v>-125.15999432238027</v>
      </c>
      <c r="AD27" s="78">
        <v>-99.273422858339472</v>
      </c>
      <c r="AS27" s="27">
        <v>2001</v>
      </c>
      <c r="AT27" s="91">
        <f t="shared" ref="AT27:AT33" si="15">AM4</f>
        <v>2.4363119761329735</v>
      </c>
      <c r="AV27" s="115"/>
    </row>
    <row r="28" spans="1:50">
      <c r="A28" s="27">
        <v>2025</v>
      </c>
      <c r="B28" s="83"/>
      <c r="C28" s="83">
        <v>102.9</v>
      </c>
      <c r="D28" s="83"/>
      <c r="E28" s="113">
        <v>100.7</v>
      </c>
      <c r="F28" s="83">
        <f t="shared" si="9"/>
        <v>99.480135624359889</v>
      </c>
      <c r="G28" s="83">
        <f t="shared" si="9"/>
        <v>101.51144190911609</v>
      </c>
      <c r="I28" s="79">
        <v>99480.135624359886</v>
      </c>
      <c r="J28" s="78">
        <v>101511.44190911608</v>
      </c>
      <c r="K28" s="27">
        <v>2026</v>
      </c>
      <c r="L28" s="85"/>
      <c r="M28" s="85">
        <v>0.9</v>
      </c>
      <c r="N28" s="85"/>
      <c r="O28" s="114">
        <v>0.8</v>
      </c>
      <c r="P28" s="85">
        <f t="shared" si="10"/>
        <v>0.53717774242012328</v>
      </c>
      <c r="Q28" s="85">
        <f t="shared" si="10"/>
        <v>0.70752077677206204</v>
      </c>
      <c r="S28" s="79">
        <v>537.17774242012331</v>
      </c>
      <c r="T28" s="78">
        <v>707.52077677206205</v>
      </c>
      <c r="U28" s="27">
        <v>2026</v>
      </c>
      <c r="V28" s="85"/>
      <c r="W28" s="85">
        <v>-0.3</v>
      </c>
      <c r="X28" s="85"/>
      <c r="Y28" s="119">
        <v>-0.3</v>
      </c>
      <c r="Z28" s="85">
        <f t="shared" si="11"/>
        <v>-0.13638970762572228</v>
      </c>
      <c r="AA28" s="85">
        <f t="shared" si="11"/>
        <v>-0.11291785107600105</v>
      </c>
      <c r="AC28" s="79">
        <v>-136.38970762572228</v>
      </c>
      <c r="AD28" s="78">
        <v>-112.91785107600106</v>
      </c>
      <c r="AS28" s="27">
        <v>2006</v>
      </c>
      <c r="AT28" s="91">
        <f t="shared" si="15"/>
        <v>2.4080839696716225</v>
      </c>
      <c r="AV28" s="115"/>
    </row>
    <row r="29" spans="1:50">
      <c r="A29" s="27">
        <v>2026</v>
      </c>
      <c r="B29" s="83"/>
      <c r="C29" s="83">
        <v>103.5</v>
      </c>
      <c r="D29" s="83"/>
      <c r="E29" s="113">
        <v>101.2</v>
      </c>
      <c r="F29" s="83">
        <f t="shared" si="9"/>
        <v>99.880923659154291</v>
      </c>
      <c r="G29" s="83">
        <f t="shared" si="9"/>
        <v>102.10604483481214</v>
      </c>
      <c r="I29" s="79">
        <v>99880.923659154287</v>
      </c>
      <c r="J29" s="78">
        <v>102106.04483481214</v>
      </c>
      <c r="K29" s="27">
        <v>2027</v>
      </c>
      <c r="L29" s="85"/>
      <c r="M29" s="85">
        <v>0.9</v>
      </c>
      <c r="N29" s="85"/>
      <c r="O29" s="114">
        <v>0.8</v>
      </c>
      <c r="P29" s="85">
        <f t="shared" si="10"/>
        <v>0.56845645096729369</v>
      </c>
      <c r="Q29" s="85">
        <f t="shared" si="10"/>
        <v>0.74357780779736571</v>
      </c>
      <c r="S29" s="79">
        <v>568.45645096729368</v>
      </c>
      <c r="T29" s="78">
        <v>743.57780779736572</v>
      </c>
      <c r="U29" s="27">
        <v>2027</v>
      </c>
      <c r="V29" s="85"/>
      <c r="W29" s="85">
        <v>-0.3</v>
      </c>
      <c r="X29" s="85"/>
      <c r="Y29" s="119">
        <v>-0.3</v>
      </c>
      <c r="Z29" s="85">
        <f t="shared" si="11"/>
        <v>-0.15463618946663427</v>
      </c>
      <c r="AA29" s="85">
        <f t="shared" si="11"/>
        <v>-0.13406934606716026</v>
      </c>
      <c r="AC29" s="79">
        <v>-154.63618946663428</v>
      </c>
      <c r="AD29" s="78">
        <v>-134.06934606716027</v>
      </c>
      <c r="AS29" s="27">
        <v>2011</v>
      </c>
      <c r="AT29" s="91">
        <f t="shared" si="15"/>
        <v>2.3668174182710944</v>
      </c>
      <c r="AU29" s="91">
        <f t="shared" ref="AU29:AX31" si="16">AN6</f>
        <v>2.3722071413656294</v>
      </c>
      <c r="AV29" s="117">
        <f t="shared" si="16"/>
        <v>2.3720751712902657</v>
      </c>
      <c r="AW29" s="91">
        <f t="shared" si="16"/>
        <v>2.3720751712902657</v>
      </c>
      <c r="AX29" s="91">
        <f t="shared" si="16"/>
        <v>2.3720751712902657</v>
      </c>
    </row>
    <row r="30" spans="1:50">
      <c r="A30" s="27">
        <v>2027</v>
      </c>
      <c r="B30" s="83"/>
      <c r="C30" s="83">
        <v>104.1</v>
      </c>
      <c r="D30" s="83"/>
      <c r="E30" s="113">
        <v>101.7</v>
      </c>
      <c r="F30" s="83">
        <f t="shared" si="9"/>
        <v>100.29474392065495</v>
      </c>
      <c r="G30" s="83">
        <f t="shared" si="9"/>
        <v>102.71555329654235</v>
      </c>
      <c r="I30" s="79">
        <v>100294.74392065495</v>
      </c>
      <c r="J30" s="78">
        <v>102715.55329654235</v>
      </c>
      <c r="K30" s="27">
        <v>2028</v>
      </c>
      <c r="L30" s="85"/>
      <c r="M30" s="85">
        <v>0.9</v>
      </c>
      <c r="N30" s="85"/>
      <c r="O30" s="114">
        <v>0.8</v>
      </c>
      <c r="P30" s="85">
        <f t="shared" si="10"/>
        <v>0.59527388172323081</v>
      </c>
      <c r="Q30" s="85">
        <f t="shared" si="10"/>
        <v>0.76480484500204715</v>
      </c>
      <c r="S30" s="79">
        <v>595.27388172323083</v>
      </c>
      <c r="T30" s="78">
        <v>764.80484500204716</v>
      </c>
      <c r="U30" s="27">
        <v>2028</v>
      </c>
      <c r="V30" s="85"/>
      <c r="W30" s="85">
        <v>-0.3</v>
      </c>
      <c r="X30" s="85"/>
      <c r="Y30" s="119">
        <v>-0.3</v>
      </c>
      <c r="Z30" s="85">
        <f t="shared" si="11"/>
        <v>-0.17315791941416647</v>
      </c>
      <c r="AA30" s="85">
        <f t="shared" si="11"/>
        <v>-0.15582832842749872</v>
      </c>
      <c r="AC30" s="79">
        <v>-173.15791941416649</v>
      </c>
      <c r="AD30" s="78">
        <v>-155.82832842749872</v>
      </c>
      <c r="AS30" s="27">
        <v>2016</v>
      </c>
      <c r="AT30" s="91">
        <f t="shared" si="15"/>
        <v>2.3257130146804408</v>
      </c>
      <c r="AU30" s="91">
        <f t="shared" si="16"/>
        <v>2.3438206196956761</v>
      </c>
      <c r="AV30" s="117">
        <f t="shared" si="16"/>
        <v>2.3474086910894738</v>
      </c>
      <c r="AW30" s="91">
        <f t="shared" si="16"/>
        <v>2.363125726839848</v>
      </c>
      <c r="AX30" s="91">
        <f t="shared" si="16"/>
        <v>2.367718843466275</v>
      </c>
    </row>
    <row r="31" spans="1:50">
      <c r="A31" s="27">
        <v>2028</v>
      </c>
      <c r="B31" s="83"/>
      <c r="C31" s="83">
        <v>104.7</v>
      </c>
      <c r="D31" s="83"/>
      <c r="E31" s="113">
        <v>102.2</v>
      </c>
      <c r="F31" s="83">
        <f t="shared" si="9"/>
        <v>100.71685988296402</v>
      </c>
      <c r="G31" s="83">
        <f t="shared" si="9"/>
        <v>103.3245298131169</v>
      </c>
      <c r="I31" s="79">
        <v>100716.85988296401</v>
      </c>
      <c r="J31" s="78">
        <v>103324.5298131169</v>
      </c>
      <c r="K31" s="27">
        <v>2029</v>
      </c>
      <c r="L31" s="85"/>
      <c r="M31" s="85">
        <v>0.9</v>
      </c>
      <c r="N31" s="85"/>
      <c r="O31" s="114">
        <v>0.8</v>
      </c>
      <c r="P31" s="85">
        <f t="shared" si="10"/>
        <v>0.61810239214356744</v>
      </c>
      <c r="Q31" s="85">
        <f t="shared" si="10"/>
        <v>0.78742861169226608</v>
      </c>
      <c r="S31" s="79">
        <v>618.10239214356739</v>
      </c>
      <c r="T31" s="78">
        <v>787.42861169226603</v>
      </c>
      <c r="U31" s="27">
        <v>2029</v>
      </c>
      <c r="V31" s="85"/>
      <c r="W31" s="85">
        <v>-0.3</v>
      </c>
      <c r="X31" s="85"/>
      <c r="Y31" s="119">
        <v>-0.3</v>
      </c>
      <c r="Z31" s="85">
        <f t="shared" si="11"/>
        <v>-0.19363967609358701</v>
      </c>
      <c r="AA31" s="85">
        <f t="shared" si="11"/>
        <v>-0.17955424005406462</v>
      </c>
      <c r="AC31" s="79">
        <v>-193.63967609358701</v>
      </c>
      <c r="AD31" s="78">
        <v>-179.55424005406462</v>
      </c>
      <c r="AS31" s="27">
        <v>2021</v>
      </c>
      <c r="AT31" s="91">
        <f t="shared" si="15"/>
        <v>2.2924953405525277</v>
      </c>
      <c r="AU31" s="91">
        <f t="shared" si="16"/>
        <v>2.330367935019098</v>
      </c>
      <c r="AV31" s="117">
        <f t="shared" si="16"/>
        <v>2.3229543902500023</v>
      </c>
      <c r="AW31" s="91">
        <f t="shared" si="16"/>
        <v>2.3504172212988919</v>
      </c>
      <c r="AX31" s="91">
        <f t="shared" si="16"/>
        <v>2.3623232394978055</v>
      </c>
    </row>
    <row r="32" spans="1:50">
      <c r="A32" s="27">
        <v>2029</v>
      </c>
      <c r="B32" s="83"/>
      <c r="C32" s="83">
        <v>105.2</v>
      </c>
      <c r="D32" s="83"/>
      <c r="E32" s="113">
        <v>102.7</v>
      </c>
      <c r="F32" s="83">
        <f t="shared" si="9"/>
        <v>101.14132259901399</v>
      </c>
      <c r="G32" s="83">
        <f t="shared" si="9"/>
        <v>103.9324041847551</v>
      </c>
      <c r="I32" s="79">
        <v>101141.32259901399</v>
      </c>
      <c r="J32" s="78">
        <v>103932.4041847551</v>
      </c>
      <c r="K32" s="27">
        <v>2030</v>
      </c>
      <c r="L32" s="85"/>
      <c r="M32" s="85">
        <v>0.9</v>
      </c>
      <c r="N32" s="85"/>
      <c r="O32" s="114">
        <v>0.8</v>
      </c>
      <c r="P32" s="85">
        <f t="shared" si="10"/>
        <v>0.62254576635463221</v>
      </c>
      <c r="Q32" s="85">
        <f t="shared" si="10"/>
        <v>0.78559282348932025</v>
      </c>
      <c r="S32" s="79">
        <v>622.54576635463218</v>
      </c>
      <c r="T32" s="78">
        <v>785.59282348932027</v>
      </c>
      <c r="U32" s="27">
        <v>2030</v>
      </c>
      <c r="V32" s="85"/>
      <c r="W32" s="85">
        <v>-0.4</v>
      </c>
      <c r="X32" s="85"/>
      <c r="Y32" s="119">
        <v>-0.4</v>
      </c>
      <c r="Z32" s="85">
        <f t="shared" si="11"/>
        <v>-0.2055000656580587</v>
      </c>
      <c r="AA32" s="85">
        <f t="shared" si="11"/>
        <v>-0.19436290999462505</v>
      </c>
      <c r="AC32" s="79">
        <v>-205.5000656580587</v>
      </c>
      <c r="AD32" s="78">
        <v>-194.36290999462506</v>
      </c>
      <c r="AS32" s="27">
        <v>2026</v>
      </c>
      <c r="AT32" s="91">
        <f t="shared" si="15"/>
        <v>2.2602275806014629</v>
      </c>
      <c r="AV32" s="117">
        <f t="shared" ref="AV32:AX33" si="17">AO9</f>
        <v>2.2882906341977445</v>
      </c>
      <c r="AW32" s="91">
        <f t="shared" si="17"/>
        <v>2.3233424291492972</v>
      </c>
      <c r="AX32" s="91">
        <f t="shared" si="17"/>
        <v>2.342390118746565</v>
      </c>
    </row>
    <row r="33" spans="1:50">
      <c r="A33" s="27">
        <v>2030</v>
      </c>
      <c r="B33" s="83"/>
      <c r="C33" s="83">
        <v>105.8</v>
      </c>
      <c r="D33" s="83"/>
      <c r="E33" s="113">
        <v>103.1</v>
      </c>
      <c r="F33" s="83">
        <f t="shared" si="9"/>
        <v>101.55836829971057</v>
      </c>
      <c r="G33" s="83">
        <f t="shared" si="9"/>
        <v>104.52363409824979</v>
      </c>
      <c r="I33" s="79">
        <v>101558.36829971056</v>
      </c>
      <c r="J33" s="78">
        <v>104523.63409824979</v>
      </c>
      <c r="K33" s="27">
        <v>2031</v>
      </c>
      <c r="L33" s="85"/>
      <c r="M33" s="85">
        <v>0.9</v>
      </c>
      <c r="N33" s="85"/>
      <c r="O33" s="114">
        <v>0.8</v>
      </c>
      <c r="P33" s="85">
        <f t="shared" si="10"/>
        <v>0.63753075060604358</v>
      </c>
      <c r="Q33" s="85">
        <f t="shared" si="10"/>
        <v>0.80255242363126345</v>
      </c>
      <c r="S33" s="79">
        <v>637.53075060604363</v>
      </c>
      <c r="T33" s="78">
        <v>802.55242363126342</v>
      </c>
      <c r="U33" s="27">
        <v>2031</v>
      </c>
      <c r="V33" s="85"/>
      <c r="W33" s="85">
        <v>-0.4</v>
      </c>
      <c r="X33" s="85"/>
      <c r="Y33" s="119">
        <v>-0.4</v>
      </c>
      <c r="Z33" s="85">
        <f t="shared" si="11"/>
        <v>-0.22664511757692718</v>
      </c>
      <c r="AA33" s="85">
        <f t="shared" si="11"/>
        <v>-0.21838839367617072</v>
      </c>
      <c r="AC33" s="79">
        <v>-226.64511757692719</v>
      </c>
      <c r="AD33" s="78">
        <v>-218.38839367617072</v>
      </c>
      <c r="AS33" s="27">
        <v>2031</v>
      </c>
      <c r="AT33" s="91">
        <f t="shared" si="15"/>
        <v>2.2309917984641157</v>
      </c>
      <c r="AV33" s="117">
        <f t="shared" si="17"/>
        <v>2.2574577650889012</v>
      </c>
      <c r="AW33" s="91">
        <f t="shared" si="17"/>
        <v>2.2971791755393181</v>
      </c>
      <c r="AX33" s="91">
        <f t="shared" si="17"/>
        <v>2.3213267805380737</v>
      </c>
    </row>
    <row r="34" spans="1:50">
      <c r="A34" s="27">
        <v>2031</v>
      </c>
      <c r="B34" s="83"/>
      <c r="C34" s="83">
        <v>106.3</v>
      </c>
      <c r="D34" s="83"/>
      <c r="E34" s="113">
        <v>103.6</v>
      </c>
      <c r="F34" s="83">
        <f t="shared" si="9"/>
        <v>101.96925393273968</v>
      </c>
      <c r="G34" s="83">
        <f t="shared" si="9"/>
        <v>105.10779812820489</v>
      </c>
      <c r="I34" s="79">
        <v>101969.25393273968</v>
      </c>
      <c r="J34" s="78">
        <v>105107.79812820489</v>
      </c>
    </row>
    <row r="40" spans="1:50">
      <c r="AE40" s="100" t="s">
        <v>22</v>
      </c>
      <c r="AF40" s="100"/>
      <c r="AG40" s="100"/>
      <c r="AH40" s="100"/>
      <c r="AI40" s="100"/>
      <c r="AJ40" s="100"/>
    </row>
    <row r="41" spans="1:50">
      <c r="AE41" s="100" t="s">
        <v>18</v>
      </c>
      <c r="AF41" s="86">
        <f>AF10-AF6</f>
        <v>7.2719999999999985</v>
      </c>
      <c r="AG41" s="86"/>
      <c r="AH41" s="86"/>
      <c r="AI41" s="86">
        <f t="shared" ref="AI41:AJ41" si="18">AI10-AI6</f>
        <v>4.2195671497698797</v>
      </c>
      <c r="AJ41" s="86">
        <f t="shared" si="18"/>
        <v>5.2221825008380023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"/>
  <sheetViews>
    <sheetView topLeftCell="AE1" zoomScale="80" zoomScaleNormal="80" zoomScalePageLayoutView="80" workbookViewId="0">
      <selection activeCell="AU1" sqref="A1:XFD1048576"/>
    </sheetView>
  </sheetViews>
  <sheetFormatPr baseColWidth="10" defaultColWidth="8.83203125" defaultRowHeight="13" x14ac:dyDescent="0"/>
  <cols>
    <col min="1" max="1" width="8.83203125" style="27"/>
    <col min="2" max="5" width="10.5" style="78" customWidth="1"/>
    <col min="6" max="6" width="15" style="78" bestFit="1" customWidth="1"/>
    <col min="7" max="8" width="8.83203125" style="78"/>
    <col min="9" max="9" width="8.5" style="78" bestFit="1" customWidth="1"/>
    <col min="10" max="11" width="8.83203125" style="78"/>
    <col min="12" max="15" width="10.5" style="78" customWidth="1"/>
    <col min="16" max="16" width="15" style="78" bestFit="1" customWidth="1"/>
    <col min="17" max="18" width="8.83203125" style="78"/>
    <col min="19" max="19" width="8.5" style="79" bestFit="1" customWidth="1"/>
    <col min="20" max="21" width="8.83203125" style="78"/>
    <col min="22" max="25" width="10.5" style="78" customWidth="1"/>
    <col min="26" max="26" width="15" style="78" bestFit="1" customWidth="1"/>
    <col min="27" max="28" width="8.83203125" style="78"/>
    <col min="29" max="29" width="8.5" style="78" bestFit="1" customWidth="1"/>
    <col min="30" max="31" width="8.83203125" style="78"/>
    <col min="32" max="33" width="9.5" style="78" bestFit="1" customWidth="1"/>
    <col min="34" max="34" width="9.5" style="78" customWidth="1"/>
    <col min="35" max="35" width="15" style="78" bestFit="1" customWidth="1"/>
    <col min="36" max="38" width="8.83203125" style="78"/>
    <col min="39" max="40" width="9.5" style="78" bestFit="1" customWidth="1"/>
    <col min="41" max="41" width="9.5" style="78" customWidth="1"/>
    <col min="42" max="42" width="15" style="78" bestFit="1" customWidth="1"/>
    <col min="43" max="45" width="8.83203125" style="78"/>
    <col min="46" max="47" width="9.5" style="78" bestFit="1" customWidth="1"/>
    <col min="48" max="49" width="9.5" style="78" customWidth="1"/>
    <col min="50" max="51" width="8.83203125" style="78"/>
    <col min="52" max="52" width="8.83203125" style="110"/>
    <col min="53" max="54" width="10" style="110" bestFit="1" customWidth="1"/>
    <col min="55" max="55" width="15" style="110" bestFit="1" customWidth="1"/>
    <col min="56" max="57" width="8.83203125" style="110"/>
    <col min="58" max="16384" width="8.83203125" style="78"/>
  </cols>
  <sheetData>
    <row r="1" spans="1:56">
      <c r="A1" s="27" t="s">
        <v>0</v>
      </c>
      <c r="K1" s="27" t="s">
        <v>1</v>
      </c>
      <c r="U1" s="27" t="s">
        <v>2</v>
      </c>
      <c r="AE1" s="27" t="s">
        <v>3</v>
      </c>
      <c r="AL1" s="27" t="s">
        <v>4</v>
      </c>
      <c r="AZ1" s="109" t="s">
        <v>23</v>
      </c>
    </row>
    <row r="2" spans="1:56">
      <c r="K2" s="27"/>
    </row>
    <row r="3" spans="1:56">
      <c r="B3" s="27" t="s">
        <v>5</v>
      </c>
      <c r="C3" s="27" t="s">
        <v>6</v>
      </c>
      <c r="D3" s="27" t="s">
        <v>7</v>
      </c>
      <c r="E3" s="111" t="s">
        <v>88</v>
      </c>
      <c r="F3" s="27" t="s">
        <v>8</v>
      </c>
      <c r="G3" s="27" t="s">
        <v>24</v>
      </c>
      <c r="I3" s="81" t="s">
        <v>9</v>
      </c>
      <c r="K3" s="27"/>
      <c r="L3" s="27" t="s">
        <v>5</v>
      </c>
      <c r="M3" s="27" t="s">
        <v>6</v>
      </c>
      <c r="N3" s="27" t="s">
        <v>7</v>
      </c>
      <c r="O3" s="111" t="s">
        <v>88</v>
      </c>
      <c r="P3" s="27" t="s">
        <v>8</v>
      </c>
      <c r="Q3" s="27" t="s">
        <v>24</v>
      </c>
      <c r="S3" s="81" t="s">
        <v>9</v>
      </c>
      <c r="U3" s="27"/>
      <c r="V3" s="27" t="s">
        <v>5</v>
      </c>
      <c r="W3" s="27" t="s">
        <v>6</v>
      </c>
      <c r="X3" s="27" t="s">
        <v>7</v>
      </c>
      <c r="Y3" s="111" t="s">
        <v>88</v>
      </c>
      <c r="Z3" s="27" t="s">
        <v>8</v>
      </c>
      <c r="AA3" s="27" t="s">
        <v>24</v>
      </c>
      <c r="AC3" s="81" t="s">
        <v>9</v>
      </c>
      <c r="AE3" s="27"/>
      <c r="AF3" s="27" t="s">
        <v>10</v>
      </c>
      <c r="AG3" s="27" t="s">
        <v>11</v>
      </c>
      <c r="AH3" s="111" t="s">
        <v>91</v>
      </c>
      <c r="AI3" s="27" t="s">
        <v>8</v>
      </c>
      <c r="AJ3" s="27" t="s">
        <v>24</v>
      </c>
      <c r="AL3" s="27"/>
      <c r="AM3" s="27" t="s">
        <v>10</v>
      </c>
      <c r="AN3" s="27" t="s">
        <v>11</v>
      </c>
      <c r="AO3" s="111" t="s">
        <v>91</v>
      </c>
      <c r="AP3" s="27" t="s">
        <v>8</v>
      </c>
      <c r="AQ3" s="27" t="s">
        <v>24</v>
      </c>
      <c r="AT3" s="81" t="s">
        <v>12</v>
      </c>
      <c r="AU3" s="81" t="s">
        <v>12</v>
      </c>
      <c r="AV3" s="112" t="s">
        <v>92</v>
      </c>
      <c r="AW3" s="81" t="s">
        <v>9</v>
      </c>
      <c r="AX3" s="81" t="s">
        <v>19</v>
      </c>
    </row>
    <row r="4" spans="1:56">
      <c r="A4" s="27">
        <v>2001</v>
      </c>
      <c r="B4" s="83">
        <f>I4/1000</f>
        <v>92.165000000000006</v>
      </c>
      <c r="C4" s="83"/>
      <c r="D4" s="83"/>
      <c r="E4" s="113"/>
      <c r="F4" s="83"/>
      <c r="I4" s="79">
        <v>92165</v>
      </c>
      <c r="J4" s="78">
        <v>92165</v>
      </c>
      <c r="K4" s="27">
        <v>2002</v>
      </c>
      <c r="L4" s="85">
        <f>S4/1000</f>
        <v>0.59299999999999997</v>
      </c>
      <c r="M4" s="85"/>
      <c r="N4" s="85"/>
      <c r="O4" s="114"/>
      <c r="P4" s="85"/>
      <c r="S4" s="79">
        <v>593</v>
      </c>
      <c r="T4" s="78">
        <v>593</v>
      </c>
      <c r="U4" s="27">
        <v>2002</v>
      </c>
      <c r="V4" s="85">
        <f>AC4/1000</f>
        <v>0.24199999999999999</v>
      </c>
      <c r="W4" s="85"/>
      <c r="X4" s="85"/>
      <c r="Y4" s="114"/>
      <c r="Z4" s="85"/>
      <c r="AC4" s="78">
        <v>242</v>
      </c>
      <c r="AD4" s="78">
        <v>242</v>
      </c>
      <c r="AE4" s="27">
        <v>2001</v>
      </c>
      <c r="AF4" s="85">
        <f>AF13/1000</f>
        <v>37.106999999999999</v>
      </c>
      <c r="AH4" s="115"/>
      <c r="AL4" s="27">
        <v>2001</v>
      </c>
      <c r="AM4" s="91">
        <v>2.4660306680680195</v>
      </c>
      <c r="AN4" s="91"/>
      <c r="AO4" s="115"/>
      <c r="AP4" s="91"/>
      <c r="AT4" s="81">
        <v>2008</v>
      </c>
      <c r="AU4" s="81">
        <v>2011</v>
      </c>
      <c r="AV4" s="112">
        <v>2012</v>
      </c>
      <c r="AW4" s="81" t="s">
        <v>15</v>
      </c>
      <c r="AX4" s="81" t="s">
        <v>15</v>
      </c>
      <c r="BA4" s="109" t="s">
        <v>6</v>
      </c>
      <c r="BB4" s="109" t="s">
        <v>7</v>
      </c>
      <c r="BC4" s="109" t="s">
        <v>8</v>
      </c>
      <c r="BD4" s="109" t="s">
        <v>24</v>
      </c>
    </row>
    <row r="5" spans="1:56">
      <c r="A5" s="27">
        <v>2002</v>
      </c>
      <c r="B5" s="83">
        <f t="shared" ref="B5:B15" si="0">I5/1000</f>
        <v>93</v>
      </c>
      <c r="C5" s="83"/>
      <c r="D5" s="83"/>
      <c r="E5" s="113"/>
      <c r="F5" s="83"/>
      <c r="I5" s="79">
        <v>93000</v>
      </c>
      <c r="J5" s="78">
        <v>93000</v>
      </c>
      <c r="K5" s="27">
        <v>2003</v>
      </c>
      <c r="L5" s="85">
        <f t="shared" ref="L5:L14" si="1">S5/1000</f>
        <v>0.54300000000000004</v>
      </c>
      <c r="M5" s="85"/>
      <c r="N5" s="85"/>
      <c r="O5" s="114"/>
      <c r="P5" s="85"/>
      <c r="S5" s="79">
        <v>543</v>
      </c>
      <c r="T5" s="78">
        <v>543</v>
      </c>
      <c r="U5" s="27">
        <v>2003</v>
      </c>
      <c r="V5" s="85">
        <f t="shared" ref="V5:V14" si="2">AC5/1000</f>
        <v>0.20799999999999999</v>
      </c>
      <c r="W5" s="85"/>
      <c r="X5" s="85"/>
      <c r="Y5" s="114"/>
      <c r="Z5" s="85"/>
      <c r="AC5" s="78">
        <v>208</v>
      </c>
      <c r="AD5" s="78">
        <v>208</v>
      </c>
      <c r="AE5" s="27">
        <v>2006</v>
      </c>
      <c r="AF5" s="85">
        <f t="shared" ref="AF5:AI10" si="3">AF14/1000</f>
        <v>38.518999999999998</v>
      </c>
      <c r="AH5" s="115"/>
      <c r="AL5" s="27">
        <v>2006</v>
      </c>
      <c r="AM5" s="91">
        <v>2.4175601651133207</v>
      </c>
      <c r="AN5" s="91"/>
      <c r="AO5" s="115"/>
      <c r="AP5" s="91"/>
      <c r="AS5" s="27" t="s">
        <v>14</v>
      </c>
      <c r="AV5" s="115"/>
      <c r="AZ5" s="109">
        <v>2011</v>
      </c>
      <c r="BA5" s="116">
        <f>BA12/1000</f>
        <v>49.989196101894997</v>
      </c>
      <c r="BB5" s="116">
        <f>BC5</f>
        <v>51.38354560229979</v>
      </c>
      <c r="BC5" s="116">
        <v>51.38354560229979</v>
      </c>
      <c r="BD5" s="116">
        <v>51.38354560229979</v>
      </c>
    </row>
    <row r="6" spans="1:56">
      <c r="A6" s="27">
        <v>2003</v>
      </c>
      <c r="B6" s="83">
        <f t="shared" si="0"/>
        <v>93.751000000000005</v>
      </c>
      <c r="C6" s="83"/>
      <c r="D6" s="83"/>
      <c r="E6" s="113"/>
      <c r="F6" s="83"/>
      <c r="I6" s="79">
        <v>93751</v>
      </c>
      <c r="J6" s="78">
        <v>93751</v>
      </c>
      <c r="K6" s="27">
        <v>2004</v>
      </c>
      <c r="L6" s="85">
        <f t="shared" si="1"/>
        <v>0.23200000000000001</v>
      </c>
      <c r="M6" s="85"/>
      <c r="N6" s="85"/>
      <c r="O6" s="114"/>
      <c r="P6" s="85"/>
      <c r="S6" s="79">
        <v>232</v>
      </c>
      <c r="T6" s="78">
        <v>232</v>
      </c>
      <c r="U6" s="27">
        <v>2004</v>
      </c>
      <c r="V6" s="85">
        <f t="shared" si="2"/>
        <v>0.19600000000000001</v>
      </c>
      <c r="W6" s="85"/>
      <c r="X6" s="85"/>
      <c r="Y6" s="114"/>
      <c r="Z6" s="85"/>
      <c r="AC6" s="78">
        <v>196</v>
      </c>
      <c r="AD6" s="78">
        <v>196</v>
      </c>
      <c r="AE6" s="27">
        <v>2011</v>
      </c>
      <c r="AF6" s="85">
        <f t="shared" si="3"/>
        <v>39.771999999999998</v>
      </c>
      <c r="AG6" s="85">
        <f t="shared" si="3"/>
        <v>40.706000000000003</v>
      </c>
      <c r="AH6" s="114">
        <f t="shared" ref="AH6" si="4">AH15/1000</f>
        <v>40.712689266862114</v>
      </c>
      <c r="AI6" s="85">
        <f t="shared" si="3"/>
        <v>40.712689266862114</v>
      </c>
      <c r="AJ6" s="85">
        <f t="shared" ref="AJ6" si="5">AJ15/1000</f>
        <v>40.712689266862114</v>
      </c>
      <c r="AL6" s="27">
        <v>2011</v>
      </c>
      <c r="AM6" s="91">
        <v>2.3721462335311276</v>
      </c>
      <c r="AN6" s="91">
        <v>2.3802142190340492</v>
      </c>
      <c r="AO6" s="117">
        <v>2.3798197637163443</v>
      </c>
      <c r="AP6" s="91">
        <v>2.3798197637163443</v>
      </c>
      <c r="AQ6" s="91">
        <v>2.3798197637163443</v>
      </c>
      <c r="AS6" s="27">
        <v>2001</v>
      </c>
      <c r="AT6" s="85">
        <f>B4</f>
        <v>92.165000000000006</v>
      </c>
      <c r="AV6" s="115"/>
      <c r="AZ6" s="109">
        <v>2016</v>
      </c>
      <c r="BA6" s="116">
        <f t="shared" ref="BA6:BB9" si="6">BA13/1000</f>
        <v>50.23226969998359</v>
      </c>
      <c r="BB6" s="116">
        <f t="shared" si="6"/>
        <v>51.570098941945183</v>
      </c>
      <c r="BC6" s="116">
        <v>52.251239337778699</v>
      </c>
      <c r="BD6" s="116">
        <v>52.376555866451348</v>
      </c>
    </row>
    <row r="7" spans="1:56">
      <c r="A7" s="27">
        <v>2004</v>
      </c>
      <c r="B7" s="83">
        <f t="shared" si="0"/>
        <v>94.179000000000002</v>
      </c>
      <c r="C7" s="83"/>
      <c r="D7" s="83"/>
      <c r="E7" s="113"/>
      <c r="F7" s="83"/>
      <c r="I7" s="79">
        <v>94179</v>
      </c>
      <c r="J7" s="78">
        <v>94179</v>
      </c>
      <c r="K7" s="27">
        <v>2005</v>
      </c>
      <c r="L7" s="85">
        <f t="shared" si="1"/>
        <v>0.38600000000000001</v>
      </c>
      <c r="M7" s="85"/>
      <c r="N7" s="85"/>
      <c r="O7" s="114"/>
      <c r="P7" s="85"/>
      <c r="S7" s="79">
        <v>386</v>
      </c>
      <c r="T7" s="78">
        <v>386</v>
      </c>
      <c r="U7" s="27">
        <v>2005</v>
      </c>
      <c r="V7" s="85">
        <f t="shared" si="2"/>
        <v>0.20699999999999999</v>
      </c>
      <c r="W7" s="85"/>
      <c r="X7" s="85"/>
      <c r="Y7" s="114"/>
      <c r="Z7" s="85"/>
      <c r="AC7" s="78">
        <v>207</v>
      </c>
      <c r="AD7" s="78">
        <v>207</v>
      </c>
      <c r="AE7" s="27">
        <v>2016</v>
      </c>
      <c r="AF7" s="85">
        <f t="shared" si="3"/>
        <v>41.241</v>
      </c>
      <c r="AG7" s="85">
        <f t="shared" si="3"/>
        <v>41.853999999999999</v>
      </c>
      <c r="AH7" s="114">
        <f t="shared" ref="AH7" si="7">AH16/1000</f>
        <v>42.216056592329146</v>
      </c>
      <c r="AI7" s="85">
        <f t="shared" si="3"/>
        <v>42.42076108666334</v>
      </c>
      <c r="AJ7" s="85">
        <f t="shared" ref="AJ7" si="8">AJ16/1000</f>
        <v>42.150922490439918</v>
      </c>
      <c r="AL7" s="27">
        <v>2016</v>
      </c>
      <c r="AM7" s="91">
        <v>2.3244586697703742</v>
      </c>
      <c r="AN7" s="91">
        <v>2.3519376881540595</v>
      </c>
      <c r="AO7" s="117">
        <v>2.3321753396646026</v>
      </c>
      <c r="AP7" s="91">
        <v>2.3389277244851789</v>
      </c>
      <c r="AQ7" s="91">
        <v>2.3517056182373492</v>
      </c>
      <c r="AS7" s="27">
        <v>2011</v>
      </c>
      <c r="AT7" s="85">
        <f>C14</f>
        <v>95.1</v>
      </c>
      <c r="AU7" s="88">
        <f>D14</f>
        <v>97.581999999999994</v>
      </c>
      <c r="AV7" s="121">
        <f>AU7</f>
        <v>97.581999999999994</v>
      </c>
      <c r="AW7" s="88">
        <f>AU7</f>
        <v>97.581999999999994</v>
      </c>
      <c r="AX7" s="88">
        <f>AW7</f>
        <v>97.581999999999994</v>
      </c>
      <c r="AY7" s="98"/>
      <c r="AZ7" s="109">
        <v>2021</v>
      </c>
      <c r="BA7" s="116">
        <f t="shared" si="6"/>
        <v>50.237590228538103</v>
      </c>
      <c r="BB7" s="116">
        <f t="shared" si="6"/>
        <v>51.418390364366189</v>
      </c>
      <c r="BC7" s="116">
        <v>52.417886889253609</v>
      </c>
      <c r="BD7" s="116">
        <v>52.789870779225609</v>
      </c>
    </row>
    <row r="8" spans="1:56">
      <c r="A8" s="27">
        <v>2005</v>
      </c>
      <c r="B8" s="83">
        <f t="shared" si="0"/>
        <v>94.772000000000006</v>
      </c>
      <c r="C8" s="83"/>
      <c r="D8" s="83"/>
      <c r="E8" s="113"/>
      <c r="F8" s="83"/>
      <c r="I8" s="79">
        <v>94772</v>
      </c>
      <c r="J8" s="78">
        <v>94772</v>
      </c>
      <c r="K8" s="27">
        <v>2006</v>
      </c>
      <c r="L8" s="85">
        <f t="shared" si="1"/>
        <v>-2.3E-2</v>
      </c>
      <c r="M8" s="85"/>
      <c r="N8" s="85"/>
      <c r="O8" s="114"/>
      <c r="P8" s="85"/>
      <c r="S8" s="79">
        <v>-23</v>
      </c>
      <c r="T8" s="78">
        <v>-23</v>
      </c>
      <c r="U8" s="27">
        <v>2006</v>
      </c>
      <c r="V8" s="85">
        <f t="shared" si="2"/>
        <v>0.24199999999999999</v>
      </c>
      <c r="W8" s="85"/>
      <c r="X8" s="85"/>
      <c r="Y8" s="114"/>
      <c r="Z8" s="85"/>
      <c r="AC8" s="78">
        <v>242</v>
      </c>
      <c r="AD8" s="78">
        <v>242</v>
      </c>
      <c r="AE8" s="27">
        <v>2021</v>
      </c>
      <c r="AF8" s="85">
        <f t="shared" si="3"/>
        <v>42.767000000000003</v>
      </c>
      <c r="AG8" s="85">
        <f t="shared" si="3"/>
        <v>43.024000000000001</v>
      </c>
      <c r="AH8" s="114">
        <f t="shared" ref="AH8:AH10" si="9">AH17/1000</f>
        <v>43.69898145825411</v>
      </c>
      <c r="AI8" s="85">
        <f t="shared" si="3"/>
        <v>44.103767063942328</v>
      </c>
      <c r="AJ8" s="85">
        <f t="shared" ref="AJ8" si="10">AJ17/1000</f>
        <v>43.560056764053442</v>
      </c>
      <c r="AL8" s="27">
        <v>2021</v>
      </c>
      <c r="AM8" s="91">
        <v>2.2809409123857178</v>
      </c>
      <c r="AN8" s="91">
        <v>2.3248884343622165</v>
      </c>
      <c r="AO8" s="117">
        <v>2.2914780677283875</v>
      </c>
      <c r="AP8" s="91">
        <v>2.3071265658820139</v>
      </c>
      <c r="AQ8" s="91">
        <v>2.3338182883881942</v>
      </c>
      <c r="AS8" s="27">
        <v>2016</v>
      </c>
      <c r="AT8" s="85">
        <f>C19</f>
        <v>96.7</v>
      </c>
      <c r="AU8" s="88">
        <f>D19</f>
        <v>99.178030631647104</v>
      </c>
      <c r="AV8" s="121">
        <f>E19</f>
        <v>99.2</v>
      </c>
      <c r="AW8" s="88">
        <f>F19</f>
        <v>99.98794197097142</v>
      </c>
      <c r="AX8" s="88">
        <f>G19</f>
        <v>99.871446820686302</v>
      </c>
      <c r="AY8" s="89"/>
      <c r="AZ8" s="109">
        <v>2026</v>
      </c>
      <c r="BA8" s="116">
        <f t="shared" si="6"/>
        <v>50.006443465102201</v>
      </c>
      <c r="BC8" s="116">
        <v>52.385145431989613</v>
      </c>
      <c r="BD8" s="116">
        <v>53.128414232575707</v>
      </c>
    </row>
    <row r="9" spans="1:56">
      <c r="A9" s="27">
        <v>2006</v>
      </c>
      <c r="B9" s="83">
        <f t="shared" si="0"/>
        <v>94.991</v>
      </c>
      <c r="C9" s="83"/>
      <c r="D9" s="83"/>
      <c r="E9" s="113"/>
      <c r="F9" s="83"/>
      <c r="I9" s="79">
        <v>94991</v>
      </c>
      <c r="J9" s="78">
        <v>94991</v>
      </c>
      <c r="K9" s="27">
        <v>2007</v>
      </c>
      <c r="L9" s="85">
        <f t="shared" si="1"/>
        <v>0.13300000000000001</v>
      </c>
      <c r="M9" s="85"/>
      <c r="N9" s="85"/>
      <c r="O9" s="114"/>
      <c r="P9" s="85"/>
      <c r="S9" s="79">
        <v>133</v>
      </c>
      <c r="T9" s="78">
        <v>133</v>
      </c>
      <c r="U9" s="27">
        <v>2007</v>
      </c>
      <c r="V9" s="85">
        <f t="shared" si="2"/>
        <v>0.26700000000000002</v>
      </c>
      <c r="W9" s="85"/>
      <c r="X9" s="85"/>
      <c r="Y9" s="114"/>
      <c r="Z9" s="85"/>
      <c r="AC9" s="78">
        <v>267</v>
      </c>
      <c r="AD9" s="78">
        <v>267</v>
      </c>
      <c r="AE9" s="27">
        <v>2026</v>
      </c>
      <c r="AF9" s="85">
        <f t="shared" si="3"/>
        <v>44.167000000000002</v>
      </c>
      <c r="AH9" s="114">
        <f t="shared" si="9"/>
        <v>45.231996935396005</v>
      </c>
      <c r="AI9" s="85">
        <f t="shared" si="3"/>
        <v>45.862148246904731</v>
      </c>
      <c r="AJ9" s="85">
        <f t="shared" ref="AJ9" si="11">AJ18/1000</f>
        <v>45.133415119770781</v>
      </c>
      <c r="AL9" s="27">
        <v>2026</v>
      </c>
      <c r="AM9" s="91">
        <v>2.241515158376163</v>
      </c>
      <c r="AN9" s="91"/>
      <c r="AO9" s="117">
        <v>2.2420228619836715</v>
      </c>
      <c r="AP9" s="91">
        <v>2.2638393763566373</v>
      </c>
      <c r="AQ9" s="91">
        <v>2.3015504436193353</v>
      </c>
      <c r="AS9" s="27">
        <v>2021</v>
      </c>
      <c r="AT9" s="85">
        <f>C24</f>
        <v>98.5</v>
      </c>
      <c r="AU9" s="88">
        <f>D24</f>
        <v>100.83839824676713</v>
      </c>
      <c r="AV9" s="121">
        <f>E24</f>
        <v>101</v>
      </c>
      <c r="AW9" s="88">
        <f>F24</f>
        <v>102.59960282451694</v>
      </c>
      <c r="AX9" s="88">
        <f>G24</f>
        <v>102.45515597574257</v>
      </c>
      <c r="AY9" s="89"/>
      <c r="AZ9" s="109">
        <v>2031</v>
      </c>
      <c r="BA9" s="116">
        <f t="shared" si="6"/>
        <v>49.7348702805822</v>
      </c>
      <c r="BC9" s="116">
        <v>51.884817794521624</v>
      </c>
      <c r="BD9" s="116">
        <v>53.01501519117835</v>
      </c>
    </row>
    <row r="10" spans="1:56">
      <c r="A10" s="27">
        <v>2007</v>
      </c>
      <c r="B10" s="83">
        <f t="shared" si="0"/>
        <v>95.391000000000005</v>
      </c>
      <c r="C10" s="83"/>
      <c r="D10" s="83"/>
      <c r="E10" s="113"/>
      <c r="F10" s="83"/>
      <c r="I10" s="79">
        <v>95391</v>
      </c>
      <c r="J10" s="78">
        <v>95391</v>
      </c>
      <c r="K10" s="27">
        <v>2008</v>
      </c>
      <c r="L10" s="85">
        <f t="shared" si="1"/>
        <v>0.373</v>
      </c>
      <c r="M10" s="85"/>
      <c r="N10" s="85"/>
      <c r="O10" s="114"/>
      <c r="P10" s="85"/>
      <c r="S10" s="79">
        <v>373</v>
      </c>
      <c r="T10" s="78">
        <v>373</v>
      </c>
      <c r="U10" s="27">
        <v>2008</v>
      </c>
      <c r="V10" s="85">
        <f t="shared" si="2"/>
        <v>0.23499999999999999</v>
      </c>
      <c r="W10" s="85"/>
      <c r="X10" s="85"/>
      <c r="Y10" s="114"/>
      <c r="Z10" s="85"/>
      <c r="AC10" s="78">
        <v>235</v>
      </c>
      <c r="AD10" s="78">
        <v>235</v>
      </c>
      <c r="AE10" s="27">
        <v>2031</v>
      </c>
      <c r="AF10" s="85">
        <f t="shared" si="3"/>
        <v>45.252000000000002</v>
      </c>
      <c r="AH10" s="114">
        <f t="shared" si="9"/>
        <v>46.518066762126516</v>
      </c>
      <c r="AI10" s="85">
        <f t="shared" si="3"/>
        <v>47.409881327250261</v>
      </c>
      <c r="AJ10" s="85">
        <f t="shared" ref="AJ10" si="12">AJ19/1000</f>
        <v>46.571907469729979</v>
      </c>
      <c r="AL10" s="27">
        <v>2031</v>
      </c>
      <c r="AM10" s="91">
        <v>2.2121232210731017</v>
      </c>
      <c r="AN10" s="91"/>
      <c r="AO10" s="117">
        <v>2.200154687327764</v>
      </c>
      <c r="AP10" s="91">
        <v>2.2217040213083186</v>
      </c>
      <c r="AQ10" s="91">
        <v>2.2691320770975043</v>
      </c>
      <c r="AS10" s="27">
        <v>2026</v>
      </c>
      <c r="AT10" s="85">
        <f>C29</f>
        <v>100</v>
      </c>
      <c r="AU10" s="88"/>
      <c r="AV10" s="121">
        <f>E29</f>
        <v>102.5</v>
      </c>
      <c r="AW10" s="88">
        <f>F29</f>
        <v>104.8519484942355</v>
      </c>
      <c r="AX10" s="88">
        <f>G29</f>
        <v>104.8176131646734</v>
      </c>
      <c r="AY10" s="89"/>
    </row>
    <row r="11" spans="1:56">
      <c r="A11" s="27">
        <v>2008</v>
      </c>
      <c r="B11" s="83">
        <f t="shared" si="0"/>
        <v>95.998999999999995</v>
      </c>
      <c r="C11" s="83">
        <v>94.3</v>
      </c>
      <c r="D11" s="83"/>
      <c r="E11" s="113"/>
      <c r="F11" s="83"/>
      <c r="I11" s="79">
        <v>95999</v>
      </c>
      <c r="J11" s="78">
        <v>95999</v>
      </c>
      <c r="K11" s="27">
        <v>2009</v>
      </c>
      <c r="L11" s="85">
        <f t="shared" si="1"/>
        <v>0.20100000000000001</v>
      </c>
      <c r="M11" s="85">
        <v>0</v>
      </c>
      <c r="N11" s="85"/>
      <c r="O11" s="114"/>
      <c r="P11" s="85"/>
      <c r="S11" s="79">
        <v>201</v>
      </c>
      <c r="T11" s="78">
        <v>201</v>
      </c>
      <c r="U11" s="27">
        <v>2009</v>
      </c>
      <c r="V11" s="85">
        <f t="shared" si="2"/>
        <v>0.314</v>
      </c>
      <c r="W11" s="85">
        <v>0.3</v>
      </c>
      <c r="X11" s="85"/>
      <c r="Y11" s="114"/>
      <c r="Z11" s="85"/>
      <c r="AC11" s="78">
        <v>314</v>
      </c>
      <c r="AD11" s="78">
        <v>314</v>
      </c>
      <c r="AS11" s="27">
        <v>2031</v>
      </c>
      <c r="AT11" s="85">
        <f>C34</f>
        <v>101.3</v>
      </c>
      <c r="AU11" s="88"/>
      <c r="AV11" s="121">
        <f>E34</f>
        <v>103.6</v>
      </c>
      <c r="AW11" s="88">
        <f>F34</f>
        <v>106.54923137765327</v>
      </c>
      <c r="AX11" s="88">
        <f>G34</f>
        <v>106.77043072905906</v>
      </c>
      <c r="AY11" s="89"/>
    </row>
    <row r="12" spans="1:56">
      <c r="A12" s="27">
        <v>2009</v>
      </c>
      <c r="B12" s="83">
        <f t="shared" si="0"/>
        <v>96.513999999999996</v>
      </c>
      <c r="C12" s="83">
        <v>94.6</v>
      </c>
      <c r="D12" s="83"/>
      <c r="E12" s="113"/>
      <c r="F12" s="83"/>
      <c r="I12" s="79">
        <v>96514</v>
      </c>
      <c r="J12" s="78">
        <v>96514</v>
      </c>
      <c r="K12" s="27">
        <v>2010</v>
      </c>
      <c r="L12" s="85">
        <f t="shared" si="1"/>
        <v>3.2000000000000001E-2</v>
      </c>
      <c r="M12" s="85">
        <v>0</v>
      </c>
      <c r="N12" s="85"/>
      <c r="O12" s="114"/>
      <c r="P12" s="85"/>
      <c r="S12" s="79">
        <v>32</v>
      </c>
      <c r="T12" s="78">
        <v>32</v>
      </c>
      <c r="U12" s="27">
        <v>2010</v>
      </c>
      <c r="V12" s="85">
        <f t="shared" si="2"/>
        <v>0.35199999999999998</v>
      </c>
      <c r="W12" s="85">
        <v>0.3</v>
      </c>
      <c r="X12" s="85"/>
      <c r="Y12" s="114"/>
      <c r="Z12" s="85"/>
      <c r="AC12" s="78">
        <v>352</v>
      </c>
      <c r="AD12" s="78">
        <v>352</v>
      </c>
      <c r="AU12" s="89"/>
      <c r="AV12" s="122"/>
      <c r="AW12" s="89"/>
      <c r="AX12" s="89"/>
      <c r="AY12" s="89"/>
      <c r="BA12" s="118">
        <v>49989.196101894995</v>
      </c>
      <c r="BB12" s="118"/>
    </row>
    <row r="13" spans="1:56">
      <c r="A13" s="27">
        <v>2010</v>
      </c>
      <c r="B13" s="83">
        <f t="shared" si="0"/>
        <v>96.897999999999996</v>
      </c>
      <c r="C13" s="83">
        <v>94.8</v>
      </c>
      <c r="D13" s="83"/>
      <c r="E13" s="113"/>
      <c r="F13" s="83"/>
      <c r="I13" s="79">
        <v>96898</v>
      </c>
      <c r="J13" s="78">
        <v>96898</v>
      </c>
      <c r="K13" s="27">
        <v>2011</v>
      </c>
      <c r="L13" s="85">
        <f t="shared" si="1"/>
        <v>0.35</v>
      </c>
      <c r="M13" s="85">
        <v>0</v>
      </c>
      <c r="N13" s="85"/>
      <c r="O13" s="114"/>
      <c r="P13" s="85"/>
      <c r="S13" s="79">
        <v>350</v>
      </c>
      <c r="T13" s="78">
        <v>350</v>
      </c>
      <c r="U13" s="27">
        <v>2011</v>
      </c>
      <c r="V13" s="85">
        <f t="shared" si="2"/>
        <v>0.33400000000000002</v>
      </c>
      <c r="W13" s="85">
        <v>0.3</v>
      </c>
      <c r="X13" s="85"/>
      <c r="Y13" s="114"/>
      <c r="Z13" s="85"/>
      <c r="AC13" s="78">
        <v>334</v>
      </c>
      <c r="AD13" s="78">
        <v>334</v>
      </c>
      <c r="AF13" s="79">
        <v>37107</v>
      </c>
      <c r="AG13" s="79"/>
      <c r="AH13" s="79"/>
      <c r="AI13" s="79"/>
      <c r="AS13" s="27" t="s">
        <v>16</v>
      </c>
      <c r="AU13" s="89"/>
      <c r="AV13" s="122"/>
      <c r="AW13" s="89"/>
      <c r="AX13" s="89"/>
      <c r="AY13" s="89"/>
      <c r="BA13" s="118">
        <v>50232.26969998359</v>
      </c>
      <c r="BB13" s="118">
        <v>51570.09894194518</v>
      </c>
    </row>
    <row r="14" spans="1:56">
      <c r="A14" s="27">
        <v>2011</v>
      </c>
      <c r="B14" s="83">
        <f t="shared" si="0"/>
        <v>97.581999999999994</v>
      </c>
      <c r="C14" s="83">
        <v>95.1</v>
      </c>
      <c r="D14" s="83">
        <v>97.581999999999994</v>
      </c>
      <c r="E14" s="113"/>
      <c r="F14" s="83"/>
      <c r="I14" s="79">
        <v>97582</v>
      </c>
      <c r="J14" s="78">
        <v>97582</v>
      </c>
      <c r="K14" s="27">
        <v>2012</v>
      </c>
      <c r="L14" s="85">
        <f t="shared" si="1"/>
        <v>3.1E-2</v>
      </c>
      <c r="M14" s="85">
        <v>0</v>
      </c>
      <c r="N14" s="85">
        <v>-6.1143612230100078E-2</v>
      </c>
      <c r="O14" s="114"/>
      <c r="P14" s="85"/>
      <c r="S14" s="79">
        <v>31</v>
      </c>
      <c r="T14" s="78">
        <v>31</v>
      </c>
      <c r="U14" s="27">
        <v>2012</v>
      </c>
      <c r="V14" s="85">
        <f t="shared" si="2"/>
        <v>0.32700000000000001</v>
      </c>
      <c r="W14" s="85">
        <v>0.3</v>
      </c>
      <c r="X14" s="85">
        <v>0.33835760269178899</v>
      </c>
      <c r="Y14" s="114"/>
      <c r="Z14" s="85"/>
      <c r="AC14" s="78">
        <v>327</v>
      </c>
      <c r="AD14" s="78">
        <v>327</v>
      </c>
      <c r="AF14" s="79">
        <v>38519</v>
      </c>
      <c r="AG14" s="79"/>
      <c r="AH14" s="79"/>
      <c r="AI14" s="79"/>
      <c r="AS14" s="27">
        <v>2001</v>
      </c>
      <c r="AT14" s="85">
        <f t="shared" ref="AT14:AT20" si="13">AF4</f>
        <v>37.106999999999999</v>
      </c>
      <c r="AU14" s="89"/>
      <c r="AV14" s="122"/>
      <c r="AW14" s="89"/>
      <c r="AX14" s="89"/>
      <c r="AY14" s="89"/>
      <c r="BA14" s="118">
        <v>50237.590228538102</v>
      </c>
      <c r="BB14" s="118">
        <v>51418.390364366191</v>
      </c>
    </row>
    <row r="15" spans="1:56">
      <c r="A15" s="27">
        <v>2012</v>
      </c>
      <c r="B15" s="83">
        <f t="shared" si="0"/>
        <v>97.94</v>
      </c>
      <c r="C15" s="83">
        <v>95.4</v>
      </c>
      <c r="D15" s="83">
        <v>97.859445151452363</v>
      </c>
      <c r="E15" s="113">
        <v>97.9</v>
      </c>
      <c r="F15" s="83">
        <f t="shared" ref="F15:G34" si="14">I15/1000</f>
        <v>97.94</v>
      </c>
      <c r="G15" s="83">
        <f t="shared" si="14"/>
        <v>97.94</v>
      </c>
      <c r="I15" s="79">
        <v>97940</v>
      </c>
      <c r="J15" s="78">
        <v>97940</v>
      </c>
      <c r="K15" s="27">
        <v>2013</v>
      </c>
      <c r="L15" s="85"/>
      <c r="M15" s="85">
        <v>0</v>
      </c>
      <c r="N15" s="85">
        <v>-5.1456865337005823E-2</v>
      </c>
      <c r="O15" s="114">
        <v>0</v>
      </c>
      <c r="P15" s="85">
        <f t="shared" ref="P15:Q33" si="15">S15/1000</f>
        <v>0.20132706665777311</v>
      </c>
      <c r="Q15" s="85">
        <f t="shared" si="15"/>
        <v>0.16535888939154064</v>
      </c>
      <c r="S15" s="79">
        <v>201.32706665777312</v>
      </c>
      <c r="T15" s="78">
        <v>165.35888939154063</v>
      </c>
      <c r="U15" s="27">
        <v>2013</v>
      </c>
      <c r="V15" s="85"/>
      <c r="W15" s="85">
        <v>0.3</v>
      </c>
      <c r="X15" s="85">
        <v>0.35407122998121754</v>
      </c>
      <c r="Y15" s="114">
        <v>0.2</v>
      </c>
      <c r="Z15" s="85">
        <f t="shared" ref="Z15:Z33" si="16">AC15/1000</f>
        <v>0.29549584500301046</v>
      </c>
      <c r="AA15" s="85">
        <f t="shared" ref="AA15:AA33" si="17">AD15/1000</f>
        <v>0.2964038262937862</v>
      </c>
      <c r="AC15" s="79">
        <v>295.49584500301046</v>
      </c>
      <c r="AD15" s="78">
        <v>296.40382629378621</v>
      </c>
      <c r="AF15" s="79">
        <v>39772</v>
      </c>
      <c r="AG15" s="79">
        <v>40706</v>
      </c>
      <c r="AH15" s="79">
        <v>40712.689266862115</v>
      </c>
      <c r="AI15" s="79">
        <v>40712.689266862115</v>
      </c>
      <c r="AJ15" s="79">
        <v>40712.689266862115</v>
      </c>
      <c r="AS15" s="27">
        <v>2006</v>
      </c>
      <c r="AT15" s="85">
        <f t="shared" si="13"/>
        <v>38.518999999999998</v>
      </c>
      <c r="AU15" s="89"/>
      <c r="AV15" s="122"/>
      <c r="AW15" s="89"/>
      <c r="AX15" s="89"/>
      <c r="AY15" s="89"/>
      <c r="BA15" s="118">
        <v>50006.443465102202</v>
      </c>
    </row>
    <row r="16" spans="1:56">
      <c r="A16" s="27">
        <v>2013</v>
      </c>
      <c r="B16" s="83"/>
      <c r="C16" s="83">
        <v>95.7</v>
      </c>
      <c r="D16" s="83">
        <v>98.162544936038842</v>
      </c>
      <c r="E16" s="113">
        <v>98.2</v>
      </c>
      <c r="F16" s="83">
        <f t="shared" si="14"/>
        <v>98.436822911660784</v>
      </c>
      <c r="G16" s="83">
        <f t="shared" si="14"/>
        <v>98.401762715685322</v>
      </c>
      <c r="I16" s="79">
        <v>98436.822911660784</v>
      </c>
      <c r="J16" s="78">
        <v>98401.762715685327</v>
      </c>
      <c r="K16" s="27">
        <v>2014</v>
      </c>
      <c r="L16" s="85"/>
      <c r="M16" s="85">
        <v>0.1</v>
      </c>
      <c r="N16" s="85">
        <v>-2.8095701596410293E-2</v>
      </c>
      <c r="O16" s="114">
        <v>0</v>
      </c>
      <c r="P16" s="85">
        <f t="shared" si="15"/>
        <v>0.19679046934860434</v>
      </c>
      <c r="Q16" s="85">
        <f t="shared" si="15"/>
        <v>0.16447340278423167</v>
      </c>
      <c r="S16" s="79">
        <v>196.79046934860435</v>
      </c>
      <c r="T16" s="78">
        <v>164.47340278423167</v>
      </c>
      <c r="U16" s="27">
        <v>2014</v>
      </c>
      <c r="V16" s="85"/>
      <c r="W16" s="85">
        <v>0.3</v>
      </c>
      <c r="X16" s="85">
        <v>0.37561492124644996</v>
      </c>
      <c r="Y16" s="114">
        <v>0.3</v>
      </c>
      <c r="Z16" s="85">
        <f t="shared" si="16"/>
        <v>0.32166693131202284</v>
      </c>
      <c r="AA16" s="85">
        <f t="shared" si="17"/>
        <v>0.32465594148893773</v>
      </c>
      <c r="AC16" s="79">
        <v>321.66693131202283</v>
      </c>
      <c r="AD16" s="78">
        <v>324.65594148893774</v>
      </c>
      <c r="AF16" s="79">
        <v>41241</v>
      </c>
      <c r="AG16" s="79">
        <v>41854</v>
      </c>
      <c r="AH16" s="79">
        <v>42216.056592329143</v>
      </c>
      <c r="AI16" s="79">
        <v>42420.76108666334</v>
      </c>
      <c r="AJ16" s="79">
        <v>42150.922490439916</v>
      </c>
      <c r="AS16" s="27">
        <v>2011</v>
      </c>
      <c r="AT16" s="85">
        <f t="shared" si="13"/>
        <v>39.771999999999998</v>
      </c>
      <c r="AU16" s="88">
        <f t="shared" ref="AU16:AX18" si="18">AG6</f>
        <v>40.706000000000003</v>
      </c>
      <c r="AV16" s="121">
        <f t="shared" si="18"/>
        <v>40.712689266862114</v>
      </c>
      <c r="AW16" s="88">
        <f t="shared" si="18"/>
        <v>40.712689266862114</v>
      </c>
      <c r="AX16" s="88">
        <f t="shared" si="18"/>
        <v>40.712689266862114</v>
      </c>
      <c r="AY16" s="89"/>
      <c r="BA16" s="118">
        <v>49734.870280582203</v>
      </c>
    </row>
    <row r="17" spans="1:51">
      <c r="A17" s="27">
        <v>2014</v>
      </c>
      <c r="B17" s="83"/>
      <c r="C17" s="83">
        <v>96</v>
      </c>
      <c r="D17" s="83">
        <v>98.510440888637106</v>
      </c>
      <c r="E17" s="113">
        <v>98.5</v>
      </c>
      <c r="F17" s="83">
        <f t="shared" si="14"/>
        <v>98.955280312321406</v>
      </c>
      <c r="G17" s="83">
        <f t="shared" si="14"/>
        <v>98.890892059958503</v>
      </c>
      <c r="I17" s="79">
        <v>98955.280312321411</v>
      </c>
      <c r="J17" s="78">
        <v>98890.892059958496</v>
      </c>
      <c r="K17" s="27">
        <v>2015</v>
      </c>
      <c r="L17" s="85"/>
      <c r="M17" s="85">
        <v>0.1</v>
      </c>
      <c r="N17" s="85">
        <v>-1.570627808952858E-2</v>
      </c>
      <c r="O17" s="114">
        <v>0.1</v>
      </c>
      <c r="P17" s="85">
        <f t="shared" si="15"/>
        <v>0.20122507805999909</v>
      </c>
      <c r="Q17" s="85">
        <f t="shared" si="15"/>
        <v>0.1680394048662614</v>
      </c>
      <c r="S17" s="79">
        <v>201.22507805999908</v>
      </c>
      <c r="T17" s="78">
        <v>168.03940486626141</v>
      </c>
      <c r="U17" s="27">
        <v>2015</v>
      </c>
      <c r="V17" s="85"/>
      <c r="W17" s="85">
        <v>0.3</v>
      </c>
      <c r="X17" s="85">
        <v>0.35726472348086658</v>
      </c>
      <c r="Y17" s="114">
        <v>0.3</v>
      </c>
      <c r="Z17" s="85">
        <f t="shared" si="16"/>
        <v>0.31699644014652745</v>
      </c>
      <c r="AA17" s="85">
        <f t="shared" si="17"/>
        <v>0.32192997560566677</v>
      </c>
      <c r="AC17" s="79">
        <v>316.99644014652745</v>
      </c>
      <c r="AD17" s="78">
        <v>321.92997560566675</v>
      </c>
      <c r="AF17" s="79">
        <v>42767</v>
      </c>
      <c r="AG17" s="79">
        <v>43024</v>
      </c>
      <c r="AH17" s="79">
        <v>43698.981458254108</v>
      </c>
      <c r="AI17" s="79">
        <v>44103.76706394233</v>
      </c>
      <c r="AJ17" s="79">
        <v>43560.056764053443</v>
      </c>
      <c r="AS17" s="27">
        <v>2016</v>
      </c>
      <c r="AT17" s="85">
        <f t="shared" si="13"/>
        <v>41.241</v>
      </c>
      <c r="AU17" s="88">
        <f t="shared" si="18"/>
        <v>41.853999999999999</v>
      </c>
      <c r="AV17" s="121">
        <f t="shared" si="18"/>
        <v>42.216056592329146</v>
      </c>
      <c r="AW17" s="88">
        <f t="shared" si="18"/>
        <v>42.42076108666334</v>
      </c>
      <c r="AX17" s="88">
        <f t="shared" si="18"/>
        <v>42.150922490439918</v>
      </c>
      <c r="AY17" s="89"/>
    </row>
    <row r="18" spans="1:51">
      <c r="A18" s="27">
        <v>2015</v>
      </c>
      <c r="B18" s="83"/>
      <c r="C18" s="83">
        <v>96.4</v>
      </c>
      <c r="D18" s="83">
        <v>98.851957081473643</v>
      </c>
      <c r="E18" s="113">
        <v>98.9</v>
      </c>
      <c r="F18" s="83">
        <f t="shared" si="14"/>
        <v>99.473501830527937</v>
      </c>
      <c r="G18" s="83">
        <f t="shared" si="14"/>
        <v>99.380861440430422</v>
      </c>
      <c r="I18" s="79">
        <v>99473.501830527937</v>
      </c>
      <c r="J18" s="78">
        <v>99380.861440430424</v>
      </c>
      <c r="K18" s="27">
        <v>2016</v>
      </c>
      <c r="L18" s="85"/>
      <c r="M18" s="85">
        <v>0.1</v>
      </c>
      <c r="N18" s="85">
        <v>-9.6836086863431661E-3</v>
      </c>
      <c r="O18" s="114">
        <v>0.1</v>
      </c>
      <c r="P18" s="85">
        <f t="shared" si="15"/>
        <v>0.20204325868060494</v>
      </c>
      <c r="Q18" s="85">
        <f t="shared" si="15"/>
        <v>0.17127228917407489</v>
      </c>
      <c r="S18" s="79">
        <v>202.04325868060494</v>
      </c>
      <c r="T18" s="78">
        <v>171.2722891740749</v>
      </c>
      <c r="U18" s="27">
        <v>2016</v>
      </c>
      <c r="V18" s="85"/>
      <c r="W18" s="85">
        <v>0.3</v>
      </c>
      <c r="X18" s="85">
        <v>0.33558025279814208</v>
      </c>
      <c r="Y18" s="114">
        <v>0.3</v>
      </c>
      <c r="Z18" s="85">
        <f t="shared" si="16"/>
        <v>0.31239688176287073</v>
      </c>
      <c r="AA18" s="85">
        <f t="shared" si="17"/>
        <v>0.31931309108179551</v>
      </c>
      <c r="AC18" s="79">
        <v>312.39688176287075</v>
      </c>
      <c r="AD18" s="78">
        <v>319.31309108179551</v>
      </c>
      <c r="AF18" s="78">
        <v>44167</v>
      </c>
      <c r="AG18" s="79"/>
      <c r="AH18" s="79">
        <v>45231.996935396004</v>
      </c>
      <c r="AI18" s="79">
        <v>45862.148246904733</v>
      </c>
      <c r="AJ18" s="79">
        <v>45133.415119770783</v>
      </c>
      <c r="AS18" s="27">
        <v>2021</v>
      </c>
      <c r="AT18" s="85">
        <f t="shared" si="13"/>
        <v>42.767000000000003</v>
      </c>
      <c r="AU18" s="88">
        <f t="shared" si="18"/>
        <v>43.024000000000001</v>
      </c>
      <c r="AV18" s="121">
        <f t="shared" si="18"/>
        <v>43.69898145825411</v>
      </c>
      <c r="AW18" s="88">
        <f t="shared" si="18"/>
        <v>44.103767063942328</v>
      </c>
      <c r="AX18" s="88">
        <f t="shared" si="18"/>
        <v>43.560056764053442</v>
      </c>
      <c r="AY18" s="89"/>
    </row>
    <row r="19" spans="1:51">
      <c r="A19" s="27">
        <v>2016</v>
      </c>
      <c r="B19" s="83"/>
      <c r="C19" s="83">
        <v>96.7</v>
      </c>
      <c r="D19" s="83">
        <v>99.178030631647104</v>
      </c>
      <c r="E19" s="113">
        <v>99.2</v>
      </c>
      <c r="F19" s="83">
        <f t="shared" si="14"/>
        <v>99.98794197097142</v>
      </c>
      <c r="G19" s="83">
        <f t="shared" si="14"/>
        <v>99.871446820686302</v>
      </c>
      <c r="I19" s="79">
        <v>99987.941970971413</v>
      </c>
      <c r="J19" s="78">
        <v>99871.446820686295</v>
      </c>
      <c r="K19" s="27">
        <v>2017</v>
      </c>
      <c r="L19" s="85"/>
      <c r="M19" s="85">
        <v>0.1</v>
      </c>
      <c r="N19" s="85">
        <v>1.0914125370074097E-2</v>
      </c>
      <c r="O19" s="114">
        <v>0.1</v>
      </c>
      <c r="P19" s="85">
        <f t="shared" si="15"/>
        <v>0.20475492516938368</v>
      </c>
      <c r="Q19" s="85">
        <f t="shared" si="15"/>
        <v>0.17687626157142927</v>
      </c>
      <c r="S19" s="79">
        <v>204.75492516938368</v>
      </c>
      <c r="T19" s="78">
        <v>176.87626157142927</v>
      </c>
      <c r="U19" s="27">
        <v>2017</v>
      </c>
      <c r="V19" s="85"/>
      <c r="W19" s="85">
        <v>0.3</v>
      </c>
      <c r="X19" s="85">
        <v>0.32095542896231993</v>
      </c>
      <c r="Y19" s="114">
        <v>0.3</v>
      </c>
      <c r="Z19" s="85">
        <f t="shared" si="16"/>
        <v>0.31818897172244204</v>
      </c>
      <c r="AA19" s="85">
        <f t="shared" si="17"/>
        <v>0.32720215283934545</v>
      </c>
      <c r="AC19" s="79">
        <v>318.18897172244203</v>
      </c>
      <c r="AD19" s="78">
        <v>327.20215283934544</v>
      </c>
      <c r="AF19" s="102">
        <v>45252</v>
      </c>
      <c r="AG19" s="79"/>
      <c r="AH19" s="79">
        <v>46518.066762126517</v>
      </c>
      <c r="AI19" s="79">
        <v>47409.881327250259</v>
      </c>
      <c r="AJ19" s="79">
        <v>46571.90746972998</v>
      </c>
      <c r="AS19" s="27">
        <v>2026</v>
      </c>
      <c r="AT19" s="85">
        <f t="shared" si="13"/>
        <v>44.167000000000002</v>
      </c>
      <c r="AU19" s="89"/>
      <c r="AV19" s="121">
        <f t="shared" ref="AV19:AX20" si="19">AH9</f>
        <v>45.231996935396005</v>
      </c>
      <c r="AW19" s="88">
        <f t="shared" si="19"/>
        <v>45.862148246904731</v>
      </c>
      <c r="AX19" s="88">
        <f t="shared" si="19"/>
        <v>45.133415119770781</v>
      </c>
      <c r="AY19" s="89"/>
    </row>
    <row r="20" spans="1:51">
      <c r="A20" s="27">
        <v>2017</v>
      </c>
      <c r="B20" s="83"/>
      <c r="C20" s="83">
        <v>97</v>
      </c>
      <c r="D20" s="83">
        <v>99.510375220078444</v>
      </c>
      <c r="E20" s="113">
        <v>99.6</v>
      </c>
      <c r="F20" s="83">
        <f t="shared" si="14"/>
        <v>100.51088586786324</v>
      </c>
      <c r="G20" s="83">
        <f t="shared" si="14"/>
        <v>100.37552523509707</v>
      </c>
      <c r="I20" s="79">
        <v>100510.88586786324</v>
      </c>
      <c r="J20" s="78">
        <v>100375.52523509707</v>
      </c>
      <c r="K20" s="27">
        <v>2018</v>
      </c>
      <c r="L20" s="85"/>
      <c r="M20" s="85">
        <v>0.1</v>
      </c>
      <c r="N20" s="85">
        <v>3.2565485994958829E-2</v>
      </c>
      <c r="O20" s="114">
        <v>0.1</v>
      </c>
      <c r="P20" s="85">
        <f t="shared" si="15"/>
        <v>0.20865858859916364</v>
      </c>
      <c r="Q20" s="85">
        <f t="shared" si="15"/>
        <v>0.18963227286115819</v>
      </c>
      <c r="S20" s="79">
        <v>208.65858859916364</v>
      </c>
      <c r="T20" s="78">
        <v>189.63227286115819</v>
      </c>
      <c r="U20" s="27">
        <v>2018</v>
      </c>
      <c r="V20" s="85"/>
      <c r="W20" s="85">
        <v>0.3</v>
      </c>
      <c r="X20" s="85">
        <v>0.30255686656702924</v>
      </c>
      <c r="Y20" s="114">
        <v>0.3</v>
      </c>
      <c r="Z20" s="85">
        <f t="shared" si="16"/>
        <v>0.3190246795004813</v>
      </c>
      <c r="AA20" s="85">
        <f t="shared" si="17"/>
        <v>0.33037196573475136</v>
      </c>
      <c r="AC20" s="79">
        <v>319.02467950048128</v>
      </c>
      <c r="AD20" s="78">
        <v>330.37196573475137</v>
      </c>
      <c r="AE20" s="103" t="s">
        <v>17</v>
      </c>
      <c r="AF20" s="103"/>
      <c r="AG20" s="103"/>
      <c r="AH20" s="103"/>
      <c r="AI20" s="103"/>
      <c r="AJ20" s="103"/>
      <c r="AS20" s="27">
        <v>2031</v>
      </c>
      <c r="AT20" s="85">
        <f t="shared" si="13"/>
        <v>45.252000000000002</v>
      </c>
      <c r="AU20" s="89"/>
      <c r="AV20" s="121">
        <f t="shared" si="19"/>
        <v>46.518066762126516</v>
      </c>
      <c r="AW20" s="88">
        <f t="shared" si="19"/>
        <v>47.409881327250261</v>
      </c>
      <c r="AX20" s="88">
        <f t="shared" si="19"/>
        <v>46.571907469729979</v>
      </c>
      <c r="AY20" s="89"/>
    </row>
    <row r="21" spans="1:51">
      <c r="A21" s="27">
        <v>2018</v>
      </c>
      <c r="B21" s="83"/>
      <c r="C21" s="83">
        <v>97.4</v>
      </c>
      <c r="D21" s="83">
        <v>99.846307928128084</v>
      </c>
      <c r="E21" s="113">
        <v>99.9</v>
      </c>
      <c r="F21" s="83">
        <f t="shared" si="14"/>
        <v>101.03856913596289</v>
      </c>
      <c r="G21" s="83">
        <f t="shared" si="14"/>
        <v>100.89552947369297</v>
      </c>
      <c r="I21" s="79">
        <v>101038.56913596288</v>
      </c>
      <c r="J21" s="78">
        <v>100895.52947369298</v>
      </c>
      <c r="K21" s="27">
        <v>2019</v>
      </c>
      <c r="L21" s="85"/>
      <c r="M21" s="85">
        <v>0.1</v>
      </c>
      <c r="N21" s="85">
        <v>4.9861498319650477E-2</v>
      </c>
      <c r="O21" s="114">
        <v>0.1</v>
      </c>
      <c r="P21" s="85">
        <f t="shared" si="15"/>
        <v>0.212423994127661</v>
      </c>
      <c r="Q21" s="85">
        <f t="shared" si="15"/>
        <v>0.19371959313543471</v>
      </c>
      <c r="S21" s="79">
        <v>212.42399412766099</v>
      </c>
      <c r="T21" s="78">
        <v>193.71959313543471</v>
      </c>
      <c r="U21" s="27">
        <v>2019</v>
      </c>
      <c r="V21" s="85"/>
      <c r="W21" s="85">
        <v>0.3</v>
      </c>
      <c r="X21" s="85">
        <v>0.28613814505747559</v>
      </c>
      <c r="Y21" s="114">
        <v>0.2</v>
      </c>
      <c r="Z21" s="85">
        <f t="shared" si="16"/>
        <v>0.31629086027387532</v>
      </c>
      <c r="AA21" s="85">
        <f t="shared" si="17"/>
        <v>0.33013506074799964</v>
      </c>
      <c r="AC21" s="79">
        <v>316.2908602738753</v>
      </c>
      <c r="AD21" s="78">
        <v>330.13506074799966</v>
      </c>
      <c r="AE21" s="103" t="s">
        <v>18</v>
      </c>
      <c r="AF21" s="104">
        <f>(AF19-AF15)/20</f>
        <v>274</v>
      </c>
      <c r="AG21" s="104"/>
      <c r="AH21" s="104">
        <f>(AH19-AH15)/20</f>
        <v>290.26887476322008</v>
      </c>
      <c r="AI21" s="104">
        <f>(AI19-AI15)/20</f>
        <v>334.85960301940725</v>
      </c>
      <c r="AJ21" s="104">
        <f>(AJ19-AJ15)/20</f>
        <v>292.96091014339328</v>
      </c>
      <c r="AU21" s="89"/>
      <c r="AV21" s="122"/>
      <c r="AW21" s="89"/>
      <c r="AX21" s="89"/>
      <c r="AY21" s="89"/>
    </row>
    <row r="22" spans="1:51">
      <c r="A22" s="27">
        <v>2019</v>
      </c>
      <c r="B22" s="83"/>
      <c r="C22" s="83">
        <v>97.7</v>
      </c>
      <c r="D22" s="83">
        <v>100.18320689805303</v>
      </c>
      <c r="E22" s="113">
        <v>100.3</v>
      </c>
      <c r="F22" s="83">
        <f t="shared" si="14"/>
        <v>101.56728399036442</v>
      </c>
      <c r="G22" s="83">
        <f t="shared" si="14"/>
        <v>101.41938412757641</v>
      </c>
      <c r="I22" s="79">
        <v>101567.28399036442</v>
      </c>
      <c r="J22" s="78">
        <v>101419.38412757641</v>
      </c>
      <c r="K22" s="27">
        <v>2020</v>
      </c>
      <c r="L22" s="85"/>
      <c r="M22" s="85">
        <v>0.1</v>
      </c>
      <c r="N22" s="85">
        <v>6.4694931317005724E-2</v>
      </c>
      <c r="O22" s="114">
        <v>0.1</v>
      </c>
      <c r="P22" s="85">
        <f t="shared" si="15"/>
        <v>0.21543339113690307</v>
      </c>
      <c r="Q22" s="85">
        <f t="shared" si="15"/>
        <v>0.19511617125513589</v>
      </c>
      <c r="S22" s="79">
        <v>215.43339113690308</v>
      </c>
      <c r="T22" s="78">
        <v>195.1161712551359</v>
      </c>
      <c r="U22" s="27">
        <v>2020</v>
      </c>
      <c r="V22" s="85"/>
      <c r="W22" s="85">
        <v>0.2</v>
      </c>
      <c r="X22" s="85">
        <v>0.26501359099435801</v>
      </c>
      <c r="Y22" s="114">
        <v>0.2</v>
      </c>
      <c r="Z22" s="85">
        <f t="shared" si="16"/>
        <v>0.30576238149977869</v>
      </c>
      <c r="AA22" s="85">
        <f t="shared" si="17"/>
        <v>0.32217197775317324</v>
      </c>
      <c r="AC22" s="79">
        <v>305.76238149977871</v>
      </c>
      <c r="AD22" s="78">
        <v>322.17197775317322</v>
      </c>
      <c r="AS22" s="81" t="s">
        <v>19</v>
      </c>
      <c r="AT22" s="85">
        <f>AT16-AT14</f>
        <v>2.6649999999999991</v>
      </c>
      <c r="AU22" s="88">
        <f>AU16-$AT$14</f>
        <v>3.5990000000000038</v>
      </c>
      <c r="AV22" s="121">
        <f>AV16-$AT$14</f>
        <v>3.6056892668621146</v>
      </c>
      <c r="AW22" s="88">
        <f>AW16-$AT$14</f>
        <v>3.6056892668621146</v>
      </c>
      <c r="AX22" s="88">
        <f>AX16-$AT$14</f>
        <v>3.6056892668621146</v>
      </c>
      <c r="AY22" s="89"/>
    </row>
    <row r="23" spans="1:51">
      <c r="A23" s="27">
        <v>2020</v>
      </c>
      <c r="B23" s="83"/>
      <c r="C23" s="83">
        <v>98.1</v>
      </c>
      <c r="D23" s="83">
        <v>100.51389910907666</v>
      </c>
      <c r="E23" s="113">
        <v>100.6</v>
      </c>
      <c r="F23" s="83">
        <f t="shared" si="14"/>
        <v>102.0884797630011</v>
      </c>
      <c r="G23" s="83">
        <f t="shared" si="14"/>
        <v>101.93667227658472</v>
      </c>
      <c r="I23" s="79">
        <v>102088.4797630011</v>
      </c>
      <c r="J23" s="78">
        <v>101936.67227658472</v>
      </c>
      <c r="K23" s="27">
        <v>2021</v>
      </c>
      <c r="L23" s="85"/>
      <c r="M23" s="85">
        <v>0.1</v>
      </c>
      <c r="N23" s="85">
        <v>8.2362792427513251E-2</v>
      </c>
      <c r="O23" s="114">
        <v>0.1</v>
      </c>
      <c r="P23" s="85">
        <f t="shared" si="15"/>
        <v>0.21893102088705166</v>
      </c>
      <c r="Q23" s="85">
        <f t="shared" si="15"/>
        <v>0.20710508383266255</v>
      </c>
      <c r="S23" s="79">
        <v>218.93102088705166</v>
      </c>
      <c r="T23" s="78">
        <v>207.10508383266256</v>
      </c>
      <c r="U23" s="27">
        <v>2021</v>
      </c>
      <c r="V23" s="85"/>
      <c r="W23" s="85">
        <v>0.2</v>
      </c>
      <c r="X23" s="85">
        <v>0.24121113663576704</v>
      </c>
      <c r="Y23" s="114">
        <v>0.2</v>
      </c>
      <c r="Z23" s="85">
        <f t="shared" si="16"/>
        <v>0.2921920406287758</v>
      </c>
      <c r="AA23" s="85">
        <f t="shared" si="17"/>
        <v>0.31137861532518607</v>
      </c>
      <c r="AC23" s="79">
        <v>292.19204062877577</v>
      </c>
      <c r="AD23" s="78">
        <v>311.37861532518605</v>
      </c>
      <c r="AS23" s="81" t="s">
        <v>18</v>
      </c>
      <c r="AT23" s="85">
        <f>AT20-AT16</f>
        <v>5.480000000000004</v>
      </c>
      <c r="AV23" s="114">
        <f>AV20-AV16</f>
        <v>5.8053774952644019</v>
      </c>
      <c r="AW23" s="85">
        <f>AW20-AW16</f>
        <v>6.6971920603881472</v>
      </c>
      <c r="AX23" s="85">
        <f>AX20-AX16</f>
        <v>5.859218202867865</v>
      </c>
      <c r="AY23" s="89"/>
    </row>
    <row r="24" spans="1:51">
      <c r="A24" s="27">
        <v>2021</v>
      </c>
      <c r="B24" s="83"/>
      <c r="C24" s="83">
        <v>98.5</v>
      </c>
      <c r="D24" s="83">
        <v>100.83839824676713</v>
      </c>
      <c r="E24" s="113">
        <v>101</v>
      </c>
      <c r="F24" s="83">
        <f t="shared" si="14"/>
        <v>102.59960282451694</v>
      </c>
      <c r="G24" s="83">
        <f t="shared" si="14"/>
        <v>102.45515597574257</v>
      </c>
      <c r="I24" s="79">
        <v>102599.60282451693</v>
      </c>
      <c r="J24" s="78">
        <v>102455.15597574257</v>
      </c>
      <c r="K24" s="27">
        <v>2022</v>
      </c>
      <c r="L24" s="85"/>
      <c r="M24" s="85">
        <v>0.1</v>
      </c>
      <c r="N24" s="85"/>
      <c r="O24" s="114">
        <v>0.1</v>
      </c>
      <c r="P24" s="85">
        <f t="shared" si="15"/>
        <v>0.23463230425285736</v>
      </c>
      <c r="Q24" s="85">
        <f t="shared" si="15"/>
        <v>0.22396893614821511</v>
      </c>
      <c r="S24" s="79">
        <v>234.63230425285735</v>
      </c>
      <c r="T24" s="78">
        <v>223.96893614821511</v>
      </c>
      <c r="U24" s="27">
        <v>2022</v>
      </c>
      <c r="V24" s="85"/>
      <c r="W24" s="85">
        <v>0.2</v>
      </c>
      <c r="X24" s="85"/>
      <c r="Y24" s="114">
        <v>0.2</v>
      </c>
      <c r="Z24" s="85">
        <f t="shared" si="16"/>
        <v>0.26207029392738618</v>
      </c>
      <c r="AA24" s="85">
        <f t="shared" si="17"/>
        <v>0.28426015103174812</v>
      </c>
      <c r="AC24" s="79">
        <v>262.07029392738616</v>
      </c>
      <c r="AD24" s="78">
        <v>284.26015103174814</v>
      </c>
      <c r="AS24" s="81" t="s">
        <v>90</v>
      </c>
      <c r="AT24" s="105">
        <f>AT23*50</f>
        <v>274.00000000000023</v>
      </c>
      <c r="AU24" s="105"/>
      <c r="AV24" s="120">
        <f t="shared" ref="AV24" si="20">AV23*50</f>
        <v>290.26887476322008</v>
      </c>
      <c r="AW24" s="105">
        <f t="shared" ref="AW24:AX24" si="21">AW23*50</f>
        <v>334.85960301940736</v>
      </c>
      <c r="AX24" s="105">
        <f t="shared" si="21"/>
        <v>292.96091014339322</v>
      </c>
      <c r="AY24" s="89"/>
    </row>
    <row r="25" spans="1:51">
      <c r="A25" s="27">
        <v>2022</v>
      </c>
      <c r="B25" s="83"/>
      <c r="C25" s="83">
        <v>98.8</v>
      </c>
      <c r="D25" s="83"/>
      <c r="E25" s="113">
        <v>101.3</v>
      </c>
      <c r="F25" s="83">
        <f t="shared" si="14"/>
        <v>103.09630542269717</v>
      </c>
      <c r="G25" s="83">
        <f t="shared" si="14"/>
        <v>102.96338506292254</v>
      </c>
      <c r="I25" s="79">
        <v>103096.30542269717</v>
      </c>
      <c r="J25" s="78">
        <v>102963.38506292253</v>
      </c>
      <c r="K25" s="27">
        <v>2023</v>
      </c>
      <c r="L25" s="85"/>
      <c r="M25" s="85">
        <v>0.1</v>
      </c>
      <c r="N25" s="85"/>
      <c r="O25" s="114">
        <v>0.1</v>
      </c>
      <c r="P25" s="85">
        <f t="shared" si="15"/>
        <v>0.22163501157598206</v>
      </c>
      <c r="Q25" s="85">
        <f t="shared" si="15"/>
        <v>0.21211119676420004</v>
      </c>
      <c r="S25" s="79">
        <v>221.63501157598205</v>
      </c>
      <c r="T25" s="78">
        <v>212.11119676420003</v>
      </c>
      <c r="U25" s="27">
        <v>2023</v>
      </c>
      <c r="V25" s="85"/>
      <c r="W25" s="85">
        <v>0.2</v>
      </c>
      <c r="X25" s="85"/>
      <c r="Y25" s="114">
        <v>0.2</v>
      </c>
      <c r="Z25" s="85">
        <f t="shared" si="16"/>
        <v>0.25027307990182035</v>
      </c>
      <c r="AA25" s="85">
        <f t="shared" si="17"/>
        <v>0.27555712120723092</v>
      </c>
      <c r="AC25" s="79">
        <v>250.27307990182032</v>
      </c>
      <c r="AD25" s="78">
        <v>275.55712120723092</v>
      </c>
      <c r="AS25" s="81"/>
      <c r="AT25" s="81"/>
      <c r="AU25" s="123"/>
      <c r="AV25" s="124"/>
      <c r="AW25" s="123"/>
      <c r="AX25" s="123"/>
      <c r="AY25" s="89"/>
    </row>
    <row r="26" spans="1:51">
      <c r="A26" s="27">
        <v>2023</v>
      </c>
      <c r="B26" s="83"/>
      <c r="C26" s="83">
        <v>99.1</v>
      </c>
      <c r="D26" s="83"/>
      <c r="E26" s="113">
        <v>101.6</v>
      </c>
      <c r="F26" s="83">
        <f t="shared" si="14"/>
        <v>103.56821351417497</v>
      </c>
      <c r="G26" s="83">
        <f t="shared" si="14"/>
        <v>103.45105338089397</v>
      </c>
      <c r="I26" s="79">
        <v>103568.21351417497</v>
      </c>
      <c r="J26" s="78">
        <v>103451.05338089397</v>
      </c>
      <c r="K26" s="27">
        <v>2024</v>
      </c>
      <c r="L26" s="85"/>
      <c r="M26" s="85">
        <v>0.1</v>
      </c>
      <c r="N26" s="85"/>
      <c r="O26" s="114">
        <v>0.1</v>
      </c>
      <c r="P26" s="85">
        <f t="shared" si="15"/>
        <v>0.21708549168704577</v>
      </c>
      <c r="Q26" s="85">
        <f t="shared" si="15"/>
        <v>0.21136336300253164</v>
      </c>
      <c r="S26" s="79">
        <v>217.08549168704576</v>
      </c>
      <c r="T26" s="78">
        <v>211.36336300253163</v>
      </c>
      <c r="U26" s="27">
        <v>2024</v>
      </c>
      <c r="V26" s="85"/>
      <c r="W26" s="85">
        <v>0.2</v>
      </c>
      <c r="X26" s="85"/>
      <c r="Y26" s="114">
        <v>0.1</v>
      </c>
      <c r="Z26" s="85">
        <f t="shared" si="16"/>
        <v>0.23807188783583025</v>
      </c>
      <c r="AA26" s="85">
        <f t="shared" si="17"/>
        <v>0.26652475440092976</v>
      </c>
      <c r="AC26" s="79">
        <v>238.07188783583024</v>
      </c>
      <c r="AD26" s="78">
        <v>266.52475440092974</v>
      </c>
      <c r="AS26" s="107" t="s">
        <v>4</v>
      </c>
      <c r="AU26" s="89"/>
      <c r="AV26" s="122"/>
      <c r="AW26" s="89"/>
      <c r="AX26" s="89"/>
      <c r="AY26" s="89"/>
    </row>
    <row r="27" spans="1:51">
      <c r="A27" s="27">
        <v>2024</v>
      </c>
      <c r="B27" s="83"/>
      <c r="C27" s="83">
        <v>99.4</v>
      </c>
      <c r="D27" s="83"/>
      <c r="E27" s="113">
        <v>101.9</v>
      </c>
      <c r="F27" s="83">
        <f t="shared" si="14"/>
        <v>104.02337089369784</v>
      </c>
      <c r="G27" s="83">
        <f t="shared" si="14"/>
        <v>103.92894149829743</v>
      </c>
      <c r="I27" s="79">
        <v>104023.37089369785</v>
      </c>
      <c r="J27" s="78">
        <v>103928.94149829743</v>
      </c>
      <c r="K27" s="27">
        <v>2025</v>
      </c>
      <c r="L27" s="85"/>
      <c r="M27" s="85">
        <v>0.1</v>
      </c>
      <c r="N27" s="85"/>
      <c r="O27" s="114">
        <v>0.1</v>
      </c>
      <c r="P27" s="85">
        <f t="shared" si="15"/>
        <v>0.20766877743120085</v>
      </c>
      <c r="Q27" s="85">
        <f t="shared" si="15"/>
        <v>0.20456341369589257</v>
      </c>
      <c r="S27" s="79">
        <v>207.66877743120085</v>
      </c>
      <c r="T27" s="78">
        <v>204.56341369589256</v>
      </c>
      <c r="U27" s="27">
        <v>2025</v>
      </c>
      <c r="V27" s="85"/>
      <c r="W27" s="85">
        <v>0.2</v>
      </c>
      <c r="X27" s="85"/>
      <c r="Y27" s="114">
        <v>0.1</v>
      </c>
      <c r="Z27" s="85">
        <f t="shared" si="16"/>
        <v>0.21917350575400679</v>
      </c>
      <c r="AA27" s="85">
        <f t="shared" si="17"/>
        <v>0.25090479700993989</v>
      </c>
      <c r="AC27" s="79">
        <v>219.17350575400678</v>
      </c>
      <c r="AD27" s="78">
        <v>250.9047970099399</v>
      </c>
      <c r="AS27" s="27">
        <v>2001</v>
      </c>
      <c r="AT27" s="91">
        <f t="shared" ref="AT27:AT33" si="22">AM4</f>
        <v>2.4660306680680195</v>
      </c>
      <c r="AU27" s="89"/>
      <c r="AV27" s="122"/>
      <c r="AW27" s="89"/>
      <c r="AX27" s="89"/>
      <c r="AY27" s="89"/>
    </row>
    <row r="28" spans="1:51">
      <c r="A28" s="27">
        <v>2025</v>
      </c>
      <c r="B28" s="83"/>
      <c r="C28" s="83">
        <v>99.7</v>
      </c>
      <c r="D28" s="83"/>
      <c r="E28" s="113">
        <v>102.2</v>
      </c>
      <c r="F28" s="83">
        <f t="shared" si="14"/>
        <v>104.45021317688305</v>
      </c>
      <c r="G28" s="83">
        <f t="shared" si="14"/>
        <v>104.38440970900326</v>
      </c>
      <c r="I28" s="79">
        <v>104450.21317688306</v>
      </c>
      <c r="J28" s="78">
        <v>104384.40970900326</v>
      </c>
      <c r="K28" s="27">
        <v>2026</v>
      </c>
      <c r="L28" s="85"/>
      <c r="M28" s="85">
        <v>0.2</v>
      </c>
      <c r="N28" s="85"/>
      <c r="O28" s="114">
        <v>0.1</v>
      </c>
      <c r="P28" s="85">
        <f t="shared" si="15"/>
        <v>0.20226240228479514</v>
      </c>
      <c r="Q28" s="85">
        <f t="shared" si="15"/>
        <v>0.19876414518622063</v>
      </c>
      <c r="S28" s="79">
        <v>202.26240228479514</v>
      </c>
      <c r="T28" s="78">
        <v>198.76414518622062</v>
      </c>
      <c r="U28" s="27">
        <v>2026</v>
      </c>
      <c r="V28" s="85"/>
      <c r="W28" s="85">
        <v>0.1</v>
      </c>
      <c r="X28" s="85"/>
      <c r="Y28" s="114">
        <v>0.1</v>
      </c>
      <c r="Z28" s="85">
        <f t="shared" si="16"/>
        <v>0.199472915067651</v>
      </c>
      <c r="AA28" s="85">
        <f t="shared" si="17"/>
        <v>0.23443931048391947</v>
      </c>
      <c r="AC28" s="79">
        <v>199.472915067651</v>
      </c>
      <c r="AD28" s="78">
        <v>234.43931048391948</v>
      </c>
      <c r="AS28" s="27">
        <v>2006</v>
      </c>
      <c r="AT28" s="91">
        <f t="shared" si="22"/>
        <v>2.4175601651133207</v>
      </c>
      <c r="AU28" s="89"/>
      <c r="AV28" s="122"/>
      <c r="AW28" s="89"/>
      <c r="AX28" s="89"/>
      <c r="AY28" s="89"/>
    </row>
    <row r="29" spans="1:51">
      <c r="A29" s="27">
        <v>2026</v>
      </c>
      <c r="B29" s="83"/>
      <c r="C29" s="83">
        <v>100</v>
      </c>
      <c r="D29" s="83"/>
      <c r="E29" s="113">
        <v>102.5</v>
      </c>
      <c r="F29" s="83">
        <f t="shared" si="14"/>
        <v>104.8519484942355</v>
      </c>
      <c r="G29" s="83">
        <f t="shared" si="14"/>
        <v>104.8176131646734</v>
      </c>
      <c r="I29" s="79">
        <v>104851.9484942355</v>
      </c>
      <c r="J29" s="78">
        <v>104817.6131646734</v>
      </c>
      <c r="K29" s="27">
        <v>2027</v>
      </c>
      <c r="L29" s="85"/>
      <c r="M29" s="85">
        <v>0.2</v>
      </c>
      <c r="N29" s="85"/>
      <c r="O29" s="114">
        <v>0.2</v>
      </c>
      <c r="P29" s="85">
        <f t="shared" si="15"/>
        <v>0.1989307328396086</v>
      </c>
      <c r="Q29" s="85">
        <f t="shared" si="15"/>
        <v>0.20260180673688399</v>
      </c>
      <c r="S29" s="79">
        <v>198.93073283960859</v>
      </c>
      <c r="T29" s="78">
        <v>202.60180673688399</v>
      </c>
      <c r="U29" s="27">
        <v>2027</v>
      </c>
      <c r="V29" s="85"/>
      <c r="W29" s="85">
        <v>0.1</v>
      </c>
      <c r="X29" s="85"/>
      <c r="Y29" s="114">
        <v>0.1</v>
      </c>
      <c r="Z29" s="85">
        <f t="shared" si="16"/>
        <v>0.1790127188932687</v>
      </c>
      <c r="AA29" s="85">
        <f t="shared" si="17"/>
        <v>0.21706896883509955</v>
      </c>
      <c r="AC29" s="79">
        <v>179.0127188932687</v>
      </c>
      <c r="AD29" s="78">
        <v>217.06896883509955</v>
      </c>
      <c r="AS29" s="27">
        <v>2011</v>
      </c>
      <c r="AT29" s="91">
        <f t="shared" si="22"/>
        <v>2.3721462335311276</v>
      </c>
      <c r="AU29" s="125">
        <f t="shared" ref="AU29:AX31" si="23">AN6</f>
        <v>2.3802142190340492</v>
      </c>
      <c r="AV29" s="126">
        <f t="shared" si="23"/>
        <v>2.3798197637163443</v>
      </c>
      <c r="AW29" s="125">
        <f t="shared" si="23"/>
        <v>2.3798197637163443</v>
      </c>
      <c r="AX29" s="125">
        <f t="shared" si="23"/>
        <v>2.3798197637163443</v>
      </c>
      <c r="AY29" s="89"/>
    </row>
    <row r="30" spans="1:51">
      <c r="A30" s="27">
        <v>2027</v>
      </c>
      <c r="B30" s="83"/>
      <c r="C30" s="83">
        <v>100.3</v>
      </c>
      <c r="D30" s="83"/>
      <c r="E30" s="113">
        <v>102.7</v>
      </c>
      <c r="F30" s="83">
        <f t="shared" si="14"/>
        <v>105.22989194596838</v>
      </c>
      <c r="G30" s="83">
        <f t="shared" si="14"/>
        <v>105.23728394024538</v>
      </c>
      <c r="I30" s="79">
        <v>105229.89194596838</v>
      </c>
      <c r="J30" s="78">
        <v>105237.28394024538</v>
      </c>
      <c r="K30" s="27">
        <v>2028</v>
      </c>
      <c r="L30" s="85"/>
      <c r="M30" s="85">
        <v>0.2</v>
      </c>
      <c r="N30" s="85"/>
      <c r="O30" s="114">
        <v>0.2</v>
      </c>
      <c r="P30" s="85">
        <f t="shared" si="15"/>
        <v>0.19395954760412326</v>
      </c>
      <c r="Q30" s="85">
        <f t="shared" si="15"/>
        <v>0.20000700414096603</v>
      </c>
      <c r="S30" s="79">
        <v>193.95954760412326</v>
      </c>
      <c r="T30" s="78">
        <v>200.00700414096605</v>
      </c>
      <c r="U30" s="27">
        <v>2028</v>
      </c>
      <c r="V30" s="85"/>
      <c r="W30" s="85">
        <v>0.1</v>
      </c>
      <c r="X30" s="85"/>
      <c r="Y30" s="114">
        <v>0.1</v>
      </c>
      <c r="Z30" s="85">
        <f t="shared" si="16"/>
        <v>0.15848303567362551</v>
      </c>
      <c r="AA30" s="85">
        <f t="shared" si="17"/>
        <v>0.19943729817750613</v>
      </c>
      <c r="AC30" s="79">
        <v>158.48303567362552</v>
      </c>
      <c r="AD30" s="78">
        <v>199.43729817750614</v>
      </c>
      <c r="AS30" s="27">
        <v>2016</v>
      </c>
      <c r="AT30" s="91">
        <f t="shared" si="22"/>
        <v>2.3244586697703742</v>
      </c>
      <c r="AU30" s="125">
        <f t="shared" si="23"/>
        <v>2.3519376881540595</v>
      </c>
      <c r="AV30" s="126">
        <f t="shared" si="23"/>
        <v>2.3321753396646026</v>
      </c>
      <c r="AW30" s="125">
        <f t="shared" si="23"/>
        <v>2.3389277244851789</v>
      </c>
      <c r="AX30" s="125">
        <f t="shared" si="23"/>
        <v>2.3517056182373492</v>
      </c>
      <c r="AY30" s="89"/>
    </row>
    <row r="31" spans="1:51">
      <c r="A31" s="27">
        <v>2028</v>
      </c>
      <c r="B31" s="83"/>
      <c r="C31" s="83">
        <v>100.6</v>
      </c>
      <c r="D31" s="83"/>
      <c r="E31" s="113">
        <v>102.9</v>
      </c>
      <c r="F31" s="83">
        <f t="shared" si="14"/>
        <v>105.58233452924613</v>
      </c>
      <c r="G31" s="83">
        <f t="shared" si="14"/>
        <v>105.63672824256386</v>
      </c>
      <c r="I31" s="79">
        <v>105582.33452924613</v>
      </c>
      <c r="J31" s="78">
        <v>105636.72824256386</v>
      </c>
      <c r="K31" s="27">
        <v>2029</v>
      </c>
      <c r="L31" s="85"/>
      <c r="M31" s="85">
        <v>0.2</v>
      </c>
      <c r="N31" s="85"/>
      <c r="O31" s="114">
        <v>0.2</v>
      </c>
      <c r="P31" s="85">
        <f t="shared" si="15"/>
        <v>0.19955764276181617</v>
      </c>
      <c r="Q31" s="85">
        <f t="shared" si="15"/>
        <v>0.20693325941478419</v>
      </c>
      <c r="S31" s="79">
        <v>199.55764276181617</v>
      </c>
      <c r="T31" s="78">
        <v>206.93325941478417</v>
      </c>
      <c r="U31" s="27">
        <v>2029</v>
      </c>
      <c r="V31" s="85"/>
      <c r="W31" s="85">
        <v>0.1</v>
      </c>
      <c r="X31" s="85"/>
      <c r="Y31" s="114">
        <v>0</v>
      </c>
      <c r="Z31" s="85">
        <f t="shared" si="16"/>
        <v>0.13718589999076175</v>
      </c>
      <c r="AA31" s="85">
        <f t="shared" si="17"/>
        <v>0.1807688007072005</v>
      </c>
      <c r="AC31" s="79">
        <v>137.18589999076175</v>
      </c>
      <c r="AD31" s="78">
        <v>180.76880070720051</v>
      </c>
      <c r="AS31" s="27">
        <v>2021</v>
      </c>
      <c r="AT31" s="91">
        <f t="shared" si="22"/>
        <v>2.2809409123857178</v>
      </c>
      <c r="AU31" s="125">
        <f t="shared" si="23"/>
        <v>2.3248884343622165</v>
      </c>
      <c r="AV31" s="126">
        <f t="shared" si="23"/>
        <v>2.2914780677283875</v>
      </c>
      <c r="AW31" s="125">
        <f t="shared" si="23"/>
        <v>2.3071265658820139</v>
      </c>
      <c r="AX31" s="125">
        <f t="shared" si="23"/>
        <v>2.3338182883881942</v>
      </c>
      <c r="AY31" s="89"/>
    </row>
    <row r="32" spans="1:51">
      <c r="A32" s="27">
        <v>2029</v>
      </c>
      <c r="B32" s="83"/>
      <c r="C32" s="83">
        <v>100.8</v>
      </c>
      <c r="D32" s="83"/>
      <c r="E32" s="113">
        <v>103.2</v>
      </c>
      <c r="F32" s="83">
        <f t="shared" si="14"/>
        <v>105.91907807199871</v>
      </c>
      <c r="G32" s="83">
        <f t="shared" si="14"/>
        <v>106.02443030268584</v>
      </c>
      <c r="I32" s="79">
        <v>105919.07807199871</v>
      </c>
      <c r="J32" s="78">
        <v>106024.43030268584</v>
      </c>
      <c r="K32" s="27">
        <v>2030</v>
      </c>
      <c r="L32" s="85"/>
      <c r="M32" s="85">
        <v>0.2</v>
      </c>
      <c r="N32" s="85"/>
      <c r="O32" s="114">
        <v>0.2</v>
      </c>
      <c r="P32" s="85">
        <f t="shared" si="15"/>
        <v>0.20279794337168619</v>
      </c>
      <c r="Q32" s="85">
        <f t="shared" si="15"/>
        <v>0.21126880506839335</v>
      </c>
      <c r="S32" s="79">
        <v>202.79794337168619</v>
      </c>
      <c r="T32" s="78">
        <v>211.26880506839336</v>
      </c>
      <c r="U32" s="27">
        <v>2030</v>
      </c>
      <c r="V32" s="85"/>
      <c r="W32" s="85">
        <v>0</v>
      </c>
      <c r="X32" s="85"/>
      <c r="Y32" s="114">
        <v>0</v>
      </c>
      <c r="Z32" s="85">
        <f t="shared" si="16"/>
        <v>0.11700508708956135</v>
      </c>
      <c r="AA32" s="85">
        <f t="shared" si="17"/>
        <v>0.16286309518385714</v>
      </c>
      <c r="AC32" s="79">
        <v>117.00508708956136</v>
      </c>
      <c r="AD32" s="78">
        <v>162.86309518385713</v>
      </c>
      <c r="AS32" s="27">
        <v>2026</v>
      </c>
      <c r="AT32" s="91">
        <f t="shared" si="22"/>
        <v>2.241515158376163</v>
      </c>
      <c r="AU32" s="89"/>
      <c r="AV32" s="126">
        <f t="shared" ref="AV32:AX33" si="24">AO9</f>
        <v>2.2420228619836715</v>
      </c>
      <c r="AW32" s="125">
        <f t="shared" si="24"/>
        <v>2.2638393763566373</v>
      </c>
      <c r="AX32" s="125">
        <f t="shared" si="24"/>
        <v>2.3015504436193353</v>
      </c>
      <c r="AY32" s="89"/>
    </row>
    <row r="33" spans="1:51">
      <c r="A33" s="27">
        <v>2030</v>
      </c>
      <c r="B33" s="83"/>
      <c r="C33" s="83">
        <v>101</v>
      </c>
      <c r="D33" s="83"/>
      <c r="E33" s="113">
        <v>103.4</v>
      </c>
      <c r="F33" s="83">
        <f t="shared" si="14"/>
        <v>106.23888110245996</v>
      </c>
      <c r="G33" s="83">
        <f t="shared" si="14"/>
        <v>106.39856220293809</v>
      </c>
      <c r="I33" s="79">
        <v>106238.88110245996</v>
      </c>
      <c r="J33" s="78">
        <v>106398.56220293809</v>
      </c>
      <c r="K33" s="27">
        <v>2031</v>
      </c>
      <c r="L33" s="85"/>
      <c r="M33" s="85">
        <v>0.2</v>
      </c>
      <c r="N33" s="85"/>
      <c r="O33" s="114">
        <v>0.2</v>
      </c>
      <c r="P33" s="85">
        <f t="shared" si="15"/>
        <v>0.21353481458486318</v>
      </c>
      <c r="Q33" s="85">
        <f t="shared" si="15"/>
        <v>0.22714749297264406</v>
      </c>
      <c r="S33" s="79">
        <v>213.53481458486317</v>
      </c>
      <c r="T33" s="78">
        <v>227.14749297264405</v>
      </c>
      <c r="U33" s="27">
        <v>2031</v>
      </c>
      <c r="V33" s="85"/>
      <c r="W33" s="85">
        <v>0</v>
      </c>
      <c r="X33" s="85"/>
      <c r="Y33" s="114">
        <v>0</v>
      </c>
      <c r="Z33" s="85">
        <f t="shared" si="16"/>
        <v>9.6815460608448797E-2</v>
      </c>
      <c r="AA33" s="85">
        <f t="shared" si="17"/>
        <v>0.14472103314831714</v>
      </c>
      <c r="AC33" s="79">
        <v>96.815460608448802</v>
      </c>
      <c r="AD33" s="78">
        <v>144.72103314831713</v>
      </c>
      <c r="AS33" s="27">
        <v>2031</v>
      </c>
      <c r="AT33" s="91">
        <f t="shared" si="22"/>
        <v>2.2121232210731017</v>
      </c>
      <c r="AU33" s="89"/>
      <c r="AV33" s="126">
        <f t="shared" si="24"/>
        <v>2.200154687327764</v>
      </c>
      <c r="AW33" s="125">
        <f t="shared" si="24"/>
        <v>2.2217040213083186</v>
      </c>
      <c r="AX33" s="125">
        <f t="shared" si="24"/>
        <v>2.2691320770975043</v>
      </c>
      <c r="AY33" s="89"/>
    </row>
    <row r="34" spans="1:51">
      <c r="A34" s="27">
        <v>2031</v>
      </c>
      <c r="B34" s="83"/>
      <c r="C34" s="83">
        <v>101.3</v>
      </c>
      <c r="D34" s="83"/>
      <c r="E34" s="113">
        <v>103.6</v>
      </c>
      <c r="F34" s="83">
        <f t="shared" si="14"/>
        <v>106.54923137765327</v>
      </c>
      <c r="G34" s="83">
        <f t="shared" si="14"/>
        <v>106.77043072905906</v>
      </c>
      <c r="I34" s="79">
        <v>106549.23137765327</v>
      </c>
      <c r="J34" s="78">
        <v>106770.43072905905</v>
      </c>
      <c r="AY34" s="89"/>
    </row>
    <row r="35" spans="1:51">
      <c r="AU35" s="89"/>
      <c r="AV35" s="89"/>
      <c r="AW35" s="89"/>
      <c r="AX35" s="89"/>
      <c r="AY35" s="89"/>
    </row>
    <row r="40" spans="1:51">
      <c r="AE40" s="100" t="s">
        <v>22</v>
      </c>
      <c r="AF40" s="100"/>
      <c r="AG40" s="100"/>
      <c r="AH40" s="100"/>
      <c r="AI40" s="100"/>
      <c r="AJ40" s="100"/>
    </row>
    <row r="41" spans="1:51">
      <c r="AE41" s="100" t="s">
        <v>18</v>
      </c>
      <c r="AF41" s="86">
        <f>AF10-AF6</f>
        <v>5.480000000000004</v>
      </c>
      <c r="AG41" s="86"/>
      <c r="AH41" s="86"/>
      <c r="AI41" s="86">
        <f t="shared" ref="AI41:AJ41" si="25">AI10-AI6</f>
        <v>6.6971920603881472</v>
      </c>
      <c r="AJ41" s="86">
        <f t="shared" si="25"/>
        <v>5.859218202867865</v>
      </c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"/>
  <sheetViews>
    <sheetView topLeftCell="AH1" zoomScale="80" zoomScaleNormal="80" zoomScalePageLayoutView="80" workbookViewId="0">
      <selection activeCell="AU1" sqref="A1:XFD1048576"/>
    </sheetView>
  </sheetViews>
  <sheetFormatPr baseColWidth="10" defaultColWidth="8.83203125" defaultRowHeight="13" x14ac:dyDescent="0"/>
  <cols>
    <col min="1" max="1" width="8.83203125" style="27"/>
    <col min="2" max="5" width="10.5" style="78" customWidth="1"/>
    <col min="6" max="6" width="15" style="78" bestFit="1" customWidth="1"/>
    <col min="7" max="8" width="8.83203125" style="78"/>
    <col min="9" max="9" width="8.5" style="78" bestFit="1" customWidth="1"/>
    <col min="10" max="11" width="8.83203125" style="78"/>
    <col min="12" max="15" width="10.5" style="78" customWidth="1"/>
    <col min="16" max="16" width="15" style="78" bestFit="1" customWidth="1"/>
    <col min="17" max="18" width="8.83203125" style="78"/>
    <col min="19" max="19" width="8.5" style="79" bestFit="1" customWidth="1"/>
    <col min="20" max="21" width="8.83203125" style="78"/>
    <col min="22" max="25" width="10.5" style="78" customWidth="1"/>
    <col min="26" max="26" width="15" style="78" bestFit="1" customWidth="1"/>
    <col min="27" max="28" width="8.83203125" style="78"/>
    <col min="29" max="29" width="8.5" style="78" bestFit="1" customWidth="1"/>
    <col min="30" max="31" width="8.83203125" style="78"/>
    <col min="32" max="33" width="9.5" style="78" bestFit="1" customWidth="1"/>
    <col min="34" max="34" width="9.5" style="78" customWidth="1"/>
    <col min="35" max="35" width="15" style="78" bestFit="1" customWidth="1"/>
    <col min="36" max="38" width="8.83203125" style="78"/>
    <col min="39" max="40" width="9.5" style="78" bestFit="1" customWidth="1"/>
    <col min="41" max="41" width="9.5" style="78" customWidth="1"/>
    <col min="42" max="42" width="15" style="78" bestFit="1" customWidth="1"/>
    <col min="43" max="45" width="8.83203125" style="78"/>
    <col min="46" max="47" width="9.5" style="78" bestFit="1" customWidth="1"/>
    <col min="48" max="49" width="9.5" style="78" customWidth="1"/>
    <col min="50" max="51" width="8.83203125" style="78"/>
    <col min="52" max="52" width="8.83203125" style="128"/>
    <col min="53" max="54" width="10" style="128" bestFit="1" customWidth="1"/>
    <col min="55" max="55" width="15" style="128" bestFit="1" customWidth="1"/>
    <col min="56" max="57" width="8.83203125" style="128"/>
    <col min="58" max="16384" width="8.83203125" style="78"/>
  </cols>
  <sheetData>
    <row r="1" spans="1:56">
      <c r="A1" s="27" t="s">
        <v>0</v>
      </c>
      <c r="K1" s="27" t="s">
        <v>1</v>
      </c>
      <c r="U1" s="27" t="s">
        <v>2</v>
      </c>
      <c r="AE1" s="27" t="s">
        <v>3</v>
      </c>
      <c r="AL1" s="27" t="s">
        <v>4</v>
      </c>
      <c r="AZ1" s="127" t="s">
        <v>23</v>
      </c>
    </row>
    <row r="2" spans="1:56">
      <c r="K2" s="27"/>
    </row>
    <row r="3" spans="1:56">
      <c r="B3" s="27" t="s">
        <v>5</v>
      </c>
      <c r="C3" s="27" t="s">
        <v>6</v>
      </c>
      <c r="D3" s="27" t="s">
        <v>7</v>
      </c>
      <c r="E3" s="111" t="s">
        <v>88</v>
      </c>
      <c r="F3" s="27" t="s">
        <v>8</v>
      </c>
      <c r="G3" s="27" t="s">
        <v>24</v>
      </c>
      <c r="I3" s="81" t="s">
        <v>9</v>
      </c>
      <c r="K3" s="27"/>
      <c r="L3" s="27" t="s">
        <v>5</v>
      </c>
      <c r="M3" s="27" t="s">
        <v>6</v>
      </c>
      <c r="N3" s="27" t="s">
        <v>7</v>
      </c>
      <c r="O3" s="111" t="s">
        <v>88</v>
      </c>
      <c r="P3" s="27" t="s">
        <v>8</v>
      </c>
      <c r="Q3" s="27" t="s">
        <v>24</v>
      </c>
      <c r="S3" s="81" t="s">
        <v>9</v>
      </c>
      <c r="U3" s="27"/>
      <c r="V3" s="27" t="s">
        <v>5</v>
      </c>
      <c r="W3" s="27" t="s">
        <v>6</v>
      </c>
      <c r="X3" s="27" t="s">
        <v>7</v>
      </c>
      <c r="Y3" s="111" t="s">
        <v>88</v>
      </c>
      <c r="Z3" s="27" t="s">
        <v>8</v>
      </c>
      <c r="AA3" s="27" t="s">
        <v>24</v>
      </c>
      <c r="AC3" s="81" t="s">
        <v>9</v>
      </c>
      <c r="AE3" s="27"/>
      <c r="AF3" s="27" t="s">
        <v>10</v>
      </c>
      <c r="AG3" s="27" t="s">
        <v>11</v>
      </c>
      <c r="AH3" s="111" t="s">
        <v>91</v>
      </c>
      <c r="AI3" s="27" t="s">
        <v>8</v>
      </c>
      <c r="AJ3" s="27" t="s">
        <v>24</v>
      </c>
      <c r="AL3" s="27"/>
      <c r="AM3" s="27" t="s">
        <v>10</v>
      </c>
      <c r="AN3" s="27" t="s">
        <v>11</v>
      </c>
      <c r="AO3" s="111" t="s">
        <v>91</v>
      </c>
      <c r="AP3" s="27" t="s">
        <v>8</v>
      </c>
      <c r="AQ3" s="27" t="s">
        <v>24</v>
      </c>
      <c r="AT3" s="81" t="s">
        <v>12</v>
      </c>
      <c r="AU3" s="81" t="s">
        <v>12</v>
      </c>
      <c r="AV3" s="112" t="s">
        <v>92</v>
      </c>
      <c r="AW3" s="81" t="s">
        <v>9</v>
      </c>
      <c r="AX3" s="81" t="s">
        <v>19</v>
      </c>
    </row>
    <row r="4" spans="1:56">
      <c r="A4" s="27">
        <v>2001</v>
      </c>
      <c r="B4" s="83">
        <f>I4/1000</f>
        <v>103.938</v>
      </c>
      <c r="C4" s="83"/>
      <c r="D4" s="83"/>
      <c r="E4" s="113"/>
      <c r="F4" s="83"/>
      <c r="I4" s="79">
        <v>103938</v>
      </c>
      <c r="J4" s="78">
        <v>103938</v>
      </c>
      <c r="K4" s="27">
        <v>2002</v>
      </c>
      <c r="L4" s="85">
        <f>S4/1000</f>
        <v>0.44400000000000001</v>
      </c>
      <c r="M4" s="85"/>
      <c r="N4" s="85"/>
      <c r="O4" s="114"/>
      <c r="P4" s="85"/>
      <c r="S4" s="79">
        <v>444</v>
      </c>
      <c r="T4" s="78">
        <v>444</v>
      </c>
      <c r="U4" s="27">
        <v>2002</v>
      </c>
      <c r="V4" s="85">
        <f>AC4/1000</f>
        <v>0.105</v>
      </c>
      <c r="W4" s="85"/>
      <c r="X4" s="85"/>
      <c r="Y4" s="114"/>
      <c r="Z4" s="85"/>
      <c r="AC4" s="78">
        <v>105</v>
      </c>
      <c r="AD4" s="78">
        <v>105</v>
      </c>
      <c r="AE4" s="27">
        <v>2001</v>
      </c>
      <c r="AF4" s="85">
        <f>AF13/1000</f>
        <v>42.707999999999998</v>
      </c>
      <c r="AH4" s="115"/>
      <c r="AL4" s="27">
        <v>2001</v>
      </c>
      <c r="AM4" s="91">
        <v>2.4056382879085887</v>
      </c>
      <c r="AN4" s="91"/>
      <c r="AO4" s="117"/>
      <c r="AP4" s="91"/>
      <c r="AT4" s="81">
        <v>2008</v>
      </c>
      <c r="AU4" s="81">
        <v>2011</v>
      </c>
      <c r="AV4" s="112">
        <v>2012</v>
      </c>
      <c r="AW4" s="81" t="s">
        <v>15</v>
      </c>
      <c r="AX4" s="81" t="s">
        <v>15</v>
      </c>
      <c r="BA4" s="127" t="s">
        <v>6</v>
      </c>
      <c r="BB4" s="127" t="s">
        <v>7</v>
      </c>
      <c r="BC4" s="127" t="s">
        <v>8</v>
      </c>
      <c r="BD4" s="127" t="s">
        <v>24</v>
      </c>
    </row>
    <row r="5" spans="1:56">
      <c r="A5" s="27">
        <v>2002</v>
      </c>
      <c r="B5" s="83">
        <f t="shared" ref="B5:B15" si="0">I5/1000</f>
        <v>104.48699999999999</v>
      </c>
      <c r="C5" s="83"/>
      <c r="D5" s="83"/>
      <c r="E5" s="113"/>
      <c r="F5" s="83"/>
      <c r="I5" s="79">
        <v>104487</v>
      </c>
      <c r="J5" s="78">
        <v>104487</v>
      </c>
      <c r="K5" s="27">
        <v>2003</v>
      </c>
      <c r="L5" s="85">
        <f t="shared" ref="L5:L14" si="1">S5/1000</f>
        <v>1.403</v>
      </c>
      <c r="M5" s="85"/>
      <c r="N5" s="85"/>
      <c r="O5" s="114"/>
      <c r="P5" s="85"/>
      <c r="S5" s="79">
        <v>1403</v>
      </c>
      <c r="T5" s="78">
        <v>1403</v>
      </c>
      <c r="U5" s="27">
        <v>2003</v>
      </c>
      <c r="V5" s="85">
        <f t="shared" ref="V5:V14" si="2">AC5/1000</f>
        <v>0.17499999999999999</v>
      </c>
      <c r="W5" s="85"/>
      <c r="X5" s="85"/>
      <c r="Y5" s="114"/>
      <c r="Z5" s="85"/>
      <c r="AC5" s="78">
        <v>175</v>
      </c>
      <c r="AD5" s="78">
        <v>175</v>
      </c>
      <c r="AE5" s="27">
        <v>2006</v>
      </c>
      <c r="AF5" s="85">
        <f t="shared" ref="AF5:AI10" si="3">AF14/1000</f>
        <v>44.656999999999996</v>
      </c>
      <c r="AH5" s="115"/>
      <c r="AL5" s="27">
        <v>2006</v>
      </c>
      <c r="AM5" s="91">
        <v>2.3455673242716708</v>
      </c>
      <c r="AN5" s="91"/>
      <c r="AO5" s="117"/>
      <c r="AP5" s="91"/>
      <c r="AS5" s="27" t="s">
        <v>14</v>
      </c>
      <c r="AV5" s="115"/>
      <c r="AZ5" s="127">
        <v>2011</v>
      </c>
      <c r="BA5" s="129">
        <f>BA12/1000</f>
        <v>55.929742876988669</v>
      </c>
      <c r="BB5" s="129">
        <f>BC5</f>
        <v>58.669875631084409</v>
      </c>
      <c r="BC5" s="129">
        <v>58.669875631084409</v>
      </c>
      <c r="BD5" s="129">
        <v>58.669875631084409</v>
      </c>
    </row>
    <row r="6" spans="1:56">
      <c r="A6" s="27">
        <v>2003</v>
      </c>
      <c r="B6" s="83">
        <f t="shared" si="0"/>
        <v>106.065</v>
      </c>
      <c r="C6" s="83"/>
      <c r="D6" s="83"/>
      <c r="E6" s="113"/>
      <c r="F6" s="83"/>
      <c r="I6" s="79">
        <v>106065</v>
      </c>
      <c r="J6" s="78">
        <v>106065</v>
      </c>
      <c r="K6" s="27">
        <v>2004</v>
      </c>
      <c r="L6" s="85">
        <f t="shared" si="1"/>
        <v>0.58599999999999997</v>
      </c>
      <c r="M6" s="85"/>
      <c r="N6" s="85"/>
      <c r="O6" s="114"/>
      <c r="P6" s="85"/>
      <c r="S6" s="79">
        <v>586</v>
      </c>
      <c r="T6" s="78">
        <v>586</v>
      </c>
      <c r="U6" s="27">
        <v>2004</v>
      </c>
      <c r="V6" s="85">
        <f t="shared" si="2"/>
        <v>0.14899999999999999</v>
      </c>
      <c r="W6" s="85"/>
      <c r="X6" s="85"/>
      <c r="Y6" s="114"/>
      <c r="Z6" s="85"/>
      <c r="AC6" s="78">
        <v>149</v>
      </c>
      <c r="AD6" s="78">
        <v>149</v>
      </c>
      <c r="AE6" s="27">
        <v>2011</v>
      </c>
      <c r="AF6" s="85">
        <f t="shared" si="3"/>
        <v>46.814999999999998</v>
      </c>
      <c r="AG6" s="85">
        <f t="shared" si="3"/>
        <v>47.354999999999997</v>
      </c>
      <c r="AH6" s="114">
        <f t="shared" ref="AH6" si="4">AH15/1000</f>
        <v>47.354959138274282</v>
      </c>
      <c r="AI6" s="85">
        <f t="shared" si="3"/>
        <v>47.354959138274282</v>
      </c>
      <c r="AJ6" s="85">
        <f t="shared" ref="AJ6" si="5">AJ15/1000</f>
        <v>47.354959138274282</v>
      </c>
      <c r="AL6" s="27">
        <v>2011</v>
      </c>
      <c r="AM6" s="91">
        <v>2.3035779130620528</v>
      </c>
      <c r="AN6" s="91">
        <v>2.3594551789673739</v>
      </c>
      <c r="AO6" s="117">
        <v>2.3595867062325802</v>
      </c>
      <c r="AP6" s="91">
        <v>2.3595867062325802</v>
      </c>
      <c r="AQ6" s="91">
        <v>2.3595867062325802</v>
      </c>
      <c r="AS6" s="27">
        <v>2001</v>
      </c>
      <c r="AT6" s="85">
        <f>B4</f>
        <v>103.938</v>
      </c>
      <c r="AV6" s="115"/>
      <c r="AZ6" s="127">
        <v>2016</v>
      </c>
      <c r="BA6" s="129">
        <f t="shared" ref="BA6:BB9" si="6">BA13/1000</f>
        <v>56.759094148970895</v>
      </c>
      <c r="BB6" s="129">
        <f t="shared" si="6"/>
        <v>60.082738235137747</v>
      </c>
      <c r="BC6" s="129">
        <v>60.109146086885886</v>
      </c>
      <c r="BD6" s="129">
        <v>60.755545413945555</v>
      </c>
    </row>
    <row r="7" spans="1:56">
      <c r="A7" s="27">
        <v>2004</v>
      </c>
      <c r="B7" s="83">
        <f t="shared" si="0"/>
        <v>106.8</v>
      </c>
      <c r="C7" s="83"/>
      <c r="D7" s="83"/>
      <c r="E7" s="113"/>
      <c r="F7" s="83"/>
      <c r="I7" s="79">
        <v>106800</v>
      </c>
      <c r="J7" s="78">
        <v>106800</v>
      </c>
      <c r="K7" s="27">
        <v>2005</v>
      </c>
      <c r="L7" s="85">
        <f t="shared" si="1"/>
        <v>0.621</v>
      </c>
      <c r="M7" s="85"/>
      <c r="N7" s="85"/>
      <c r="O7" s="114"/>
      <c r="P7" s="85"/>
      <c r="S7" s="79">
        <v>621</v>
      </c>
      <c r="T7" s="78">
        <v>621</v>
      </c>
      <c r="U7" s="27">
        <v>2005</v>
      </c>
      <c r="V7" s="85">
        <f t="shared" si="2"/>
        <v>0.188</v>
      </c>
      <c r="W7" s="85"/>
      <c r="X7" s="85"/>
      <c r="Y7" s="114"/>
      <c r="Z7" s="85"/>
      <c r="AC7" s="78">
        <v>188</v>
      </c>
      <c r="AD7" s="78">
        <v>188</v>
      </c>
      <c r="AE7" s="27">
        <v>2016</v>
      </c>
      <c r="AF7" s="85">
        <f t="shared" si="3"/>
        <v>49.329000000000001</v>
      </c>
      <c r="AG7" s="85">
        <f t="shared" si="3"/>
        <v>49.881999999999998</v>
      </c>
      <c r="AH7" s="114">
        <f t="shared" ref="AH7" si="7">AH16/1000</f>
        <v>49.631544925574978</v>
      </c>
      <c r="AI7" s="85">
        <f t="shared" si="3"/>
        <v>49.84703258251961</v>
      </c>
      <c r="AJ7" s="85">
        <f t="shared" ref="AJ7" si="8">AJ16/1000</f>
        <v>49.926584066102606</v>
      </c>
      <c r="AL7" s="27">
        <v>2016</v>
      </c>
      <c r="AM7" s="91">
        <v>2.2530154675748544</v>
      </c>
      <c r="AN7" s="91">
        <v>2.3371155927990057</v>
      </c>
      <c r="AO7" s="117">
        <v>2.3192154567030556</v>
      </c>
      <c r="AP7" s="91">
        <v>2.3312821583040839</v>
      </c>
      <c r="AQ7" s="91">
        <v>2.337481855943671</v>
      </c>
      <c r="AS7" s="27">
        <v>2011</v>
      </c>
      <c r="AT7" s="85">
        <f>C14</f>
        <v>110</v>
      </c>
      <c r="AU7" s="85">
        <f>D14</f>
        <v>113.858</v>
      </c>
      <c r="AV7" s="114">
        <f>AU7</f>
        <v>113.858</v>
      </c>
      <c r="AW7" s="85">
        <f>AU7</f>
        <v>113.858</v>
      </c>
      <c r="AX7" s="85">
        <f>AW7</f>
        <v>113.858</v>
      </c>
      <c r="AY7" s="98"/>
      <c r="AZ7" s="127">
        <v>2021</v>
      </c>
      <c r="BA7" s="129">
        <f t="shared" si="6"/>
        <v>57.634585892688122</v>
      </c>
      <c r="BB7" s="129">
        <f t="shared" si="6"/>
        <v>61.092181313093825</v>
      </c>
      <c r="BC7" s="129">
        <v>61.595128630012397</v>
      </c>
      <c r="BD7" s="129">
        <v>63.194924465923606</v>
      </c>
    </row>
    <row r="8" spans="1:56">
      <c r="A8" s="27">
        <v>2005</v>
      </c>
      <c r="B8" s="83">
        <f t="shared" si="0"/>
        <v>107.60899999999999</v>
      </c>
      <c r="C8" s="83"/>
      <c r="D8" s="83"/>
      <c r="E8" s="113"/>
      <c r="F8" s="83"/>
      <c r="I8" s="79">
        <v>107609</v>
      </c>
      <c r="J8" s="78">
        <v>107609</v>
      </c>
      <c r="K8" s="27">
        <v>2006</v>
      </c>
      <c r="L8" s="85">
        <f t="shared" si="1"/>
        <v>0.56599999999999995</v>
      </c>
      <c r="M8" s="85"/>
      <c r="N8" s="85"/>
      <c r="O8" s="114"/>
      <c r="P8" s="85"/>
      <c r="S8" s="79">
        <v>566</v>
      </c>
      <c r="T8" s="78">
        <v>566</v>
      </c>
      <c r="U8" s="27">
        <v>2006</v>
      </c>
      <c r="V8" s="85">
        <f t="shared" si="2"/>
        <v>0.29099999999999998</v>
      </c>
      <c r="W8" s="85"/>
      <c r="X8" s="85"/>
      <c r="Y8" s="114"/>
      <c r="Z8" s="85"/>
      <c r="AC8" s="78">
        <v>291</v>
      </c>
      <c r="AD8" s="78">
        <v>291</v>
      </c>
      <c r="AE8" s="27">
        <v>2021</v>
      </c>
      <c r="AF8" s="85">
        <f t="shared" si="3"/>
        <v>51.866</v>
      </c>
      <c r="AG8" s="85">
        <f t="shared" si="3"/>
        <v>52.207000000000001</v>
      </c>
      <c r="AH8" s="114">
        <f t="shared" ref="AH8:AH10" si="9">AH17/1000</f>
        <v>51.892668724305956</v>
      </c>
      <c r="AI8" s="85">
        <f t="shared" si="3"/>
        <v>52.408414781321575</v>
      </c>
      <c r="AJ8" s="85">
        <f t="shared" ref="AJ8" si="10">AJ17/1000</f>
        <v>52.808896443459759</v>
      </c>
      <c r="AL8" s="27">
        <v>2021</v>
      </c>
      <c r="AM8" s="91">
        <v>2.2116029769020167</v>
      </c>
      <c r="AN8" s="91">
        <v>2.3221407091003123</v>
      </c>
      <c r="AO8" s="117">
        <v>2.2908921754385867</v>
      </c>
      <c r="AP8" s="91">
        <v>2.3179467958789357</v>
      </c>
      <c r="AQ8" s="91">
        <v>2.3274327530951804</v>
      </c>
      <c r="AS8" s="27">
        <v>2016</v>
      </c>
      <c r="AT8" s="85">
        <f>C19</f>
        <v>113.4</v>
      </c>
      <c r="AU8" s="85">
        <f>D19</f>
        <v>118.83704307578748</v>
      </c>
      <c r="AV8" s="114">
        <f>E19</f>
        <v>117.3</v>
      </c>
      <c r="AW8" s="85">
        <f>F19</f>
        <v>118.45801342969139</v>
      </c>
      <c r="AX8" s="85">
        <f>G19</f>
        <v>118.91284003783822</v>
      </c>
      <c r="AZ8" s="127">
        <v>2026</v>
      </c>
      <c r="BA8" s="129">
        <f t="shared" si="6"/>
        <v>57.978981107104246</v>
      </c>
      <c r="BC8" s="129">
        <v>62.88439968727026</v>
      </c>
      <c r="BD8" s="129">
        <v>65.510857352572017</v>
      </c>
    </row>
    <row r="9" spans="1:56">
      <c r="A9" s="27">
        <v>2006</v>
      </c>
      <c r="B9" s="83">
        <f t="shared" si="0"/>
        <v>108.46599999999999</v>
      </c>
      <c r="C9" s="83"/>
      <c r="D9" s="83"/>
      <c r="E9" s="113"/>
      <c r="F9" s="83"/>
      <c r="I9" s="79">
        <v>108466</v>
      </c>
      <c r="J9" s="78">
        <v>108466</v>
      </c>
      <c r="K9" s="27">
        <v>2007</v>
      </c>
      <c r="L9" s="85">
        <f t="shared" si="1"/>
        <v>1.0740000000000001</v>
      </c>
      <c r="M9" s="85"/>
      <c r="N9" s="85"/>
      <c r="O9" s="114"/>
      <c r="P9" s="85"/>
      <c r="S9" s="79">
        <v>1074</v>
      </c>
      <c r="T9" s="78">
        <v>1074</v>
      </c>
      <c r="U9" s="27">
        <v>2007</v>
      </c>
      <c r="V9" s="85">
        <f t="shared" si="2"/>
        <v>0.23599999999999999</v>
      </c>
      <c r="W9" s="85"/>
      <c r="X9" s="85"/>
      <c r="Y9" s="114"/>
      <c r="Z9" s="85"/>
      <c r="AC9" s="78">
        <v>236</v>
      </c>
      <c r="AD9" s="78">
        <v>236</v>
      </c>
      <c r="AE9" s="27">
        <v>2026</v>
      </c>
      <c r="AF9" s="85">
        <f t="shared" si="3"/>
        <v>54.216999999999999</v>
      </c>
      <c r="AH9" s="114">
        <f t="shared" si="9"/>
        <v>54.158188290409768</v>
      </c>
      <c r="AI9" s="85">
        <f t="shared" si="3"/>
        <v>55.09873033821853</v>
      </c>
      <c r="AJ9" s="85">
        <f t="shared" ref="AJ9" si="11">AJ18/1000</f>
        <v>56.045994550327535</v>
      </c>
      <c r="AL9" s="27">
        <v>2026</v>
      </c>
      <c r="AM9" s="91">
        <v>2.1760517918733977</v>
      </c>
      <c r="AN9" s="91"/>
      <c r="AO9" s="117">
        <v>2.2523959868435082</v>
      </c>
      <c r="AP9" s="91">
        <v>2.2945286248303178</v>
      </c>
      <c r="AQ9" s="91">
        <v>2.3029042832992874</v>
      </c>
      <c r="AS9" s="27">
        <v>2021</v>
      </c>
      <c r="AT9" s="85">
        <f>C24</f>
        <v>117.1</v>
      </c>
      <c r="AU9" s="85">
        <f>D24</f>
        <v>123.64117498729959</v>
      </c>
      <c r="AV9" s="114">
        <f>E24</f>
        <v>121.3</v>
      </c>
      <c r="AW9" s="85">
        <f>F24</f>
        <v>123.86687635311822</v>
      </c>
      <c r="AX9" s="85">
        <f>G24</f>
        <v>125.20767860998122</v>
      </c>
      <c r="AZ9" s="127">
        <v>2031</v>
      </c>
      <c r="BA9" s="129">
        <f t="shared" si="6"/>
        <v>58.234606732135219</v>
      </c>
      <c r="BC9" s="129">
        <v>64.176657086269586</v>
      </c>
      <c r="BD9" s="129">
        <v>67.863698541635401</v>
      </c>
    </row>
    <row r="10" spans="1:56">
      <c r="A10" s="27">
        <v>2007</v>
      </c>
      <c r="B10" s="83">
        <f t="shared" si="0"/>
        <v>109.776</v>
      </c>
      <c r="C10" s="83"/>
      <c r="D10" s="83"/>
      <c r="E10" s="113"/>
      <c r="F10" s="83"/>
      <c r="I10" s="79">
        <v>109776</v>
      </c>
      <c r="J10" s="78">
        <v>109776</v>
      </c>
      <c r="K10" s="27">
        <v>2008</v>
      </c>
      <c r="L10" s="85">
        <f t="shared" si="1"/>
        <v>0.98299999999999998</v>
      </c>
      <c r="M10" s="85"/>
      <c r="N10" s="85"/>
      <c r="O10" s="114"/>
      <c r="P10" s="85"/>
      <c r="S10" s="79">
        <v>983</v>
      </c>
      <c r="T10" s="78">
        <v>983</v>
      </c>
      <c r="U10" s="27">
        <v>2008</v>
      </c>
      <c r="V10" s="85">
        <f t="shared" si="2"/>
        <v>0.432</v>
      </c>
      <c r="W10" s="85"/>
      <c r="X10" s="85"/>
      <c r="Y10" s="114"/>
      <c r="Z10" s="85"/>
      <c r="AC10" s="78">
        <v>432</v>
      </c>
      <c r="AD10" s="78">
        <v>432</v>
      </c>
      <c r="AE10" s="27">
        <v>2031</v>
      </c>
      <c r="AF10" s="85">
        <f t="shared" si="3"/>
        <v>56.401000000000003</v>
      </c>
      <c r="AH10" s="114">
        <f t="shared" si="9"/>
        <v>56.314903606516005</v>
      </c>
      <c r="AI10" s="85">
        <f t="shared" si="3"/>
        <v>57.879737164433628</v>
      </c>
      <c r="AJ10" s="85">
        <f t="shared" ref="AJ10" si="12">AJ19/1000</f>
        <v>59.424168987626864</v>
      </c>
      <c r="AL10" s="27">
        <v>2031</v>
      </c>
      <c r="AM10" s="91">
        <v>2.142763426180387</v>
      </c>
      <c r="AN10" s="91"/>
      <c r="AO10" s="117">
        <v>2.2141190338529175</v>
      </c>
      <c r="AP10" s="91">
        <v>2.2658111021908338</v>
      </c>
      <c r="AQ10" s="91">
        <v>2.2723089112521819</v>
      </c>
      <c r="AS10" s="27">
        <v>2026</v>
      </c>
      <c r="AT10" s="85">
        <f>C29</f>
        <v>120.6</v>
      </c>
      <c r="AU10" s="85"/>
      <c r="AV10" s="114">
        <f>E29</f>
        <v>124.7</v>
      </c>
      <c r="AW10" s="85">
        <f>F29</f>
        <v>129.17425813035354</v>
      </c>
      <c r="AX10" s="85">
        <f>G29</f>
        <v>131.67613823591296</v>
      </c>
    </row>
    <row r="11" spans="1:56">
      <c r="A11" s="27">
        <v>2008</v>
      </c>
      <c r="B11" s="83">
        <f t="shared" si="0"/>
        <v>111.191</v>
      </c>
      <c r="C11" s="83">
        <v>108.2</v>
      </c>
      <c r="D11" s="83"/>
      <c r="E11" s="113"/>
      <c r="F11" s="83"/>
      <c r="I11" s="79">
        <v>111191</v>
      </c>
      <c r="J11" s="78">
        <v>111191</v>
      </c>
      <c r="K11" s="27">
        <v>2009</v>
      </c>
      <c r="L11" s="85">
        <f t="shared" si="1"/>
        <v>0.36099999999999999</v>
      </c>
      <c r="M11" s="85">
        <v>0.3</v>
      </c>
      <c r="N11" s="85"/>
      <c r="O11" s="114"/>
      <c r="P11" s="85"/>
      <c r="S11" s="79">
        <v>361</v>
      </c>
      <c r="T11" s="78">
        <v>361</v>
      </c>
      <c r="U11" s="27">
        <v>2009</v>
      </c>
      <c r="V11" s="85">
        <f t="shared" si="2"/>
        <v>0.48099999999999998</v>
      </c>
      <c r="W11" s="85">
        <v>0.3</v>
      </c>
      <c r="X11" s="85"/>
      <c r="Y11" s="114"/>
      <c r="Z11" s="85"/>
      <c r="AC11" s="78">
        <v>481</v>
      </c>
      <c r="AD11" s="78">
        <v>481</v>
      </c>
      <c r="AS11" s="27">
        <v>2031</v>
      </c>
      <c r="AT11" s="85">
        <f>C34</f>
        <v>123.6</v>
      </c>
      <c r="AU11" s="85"/>
      <c r="AV11" s="114">
        <f>E34</f>
        <v>127.7</v>
      </c>
      <c r="AW11" s="85">
        <f>F34</f>
        <v>134.19281290272048</v>
      </c>
      <c r="AX11" s="85">
        <f>G34</f>
        <v>137.87326894506526</v>
      </c>
    </row>
    <row r="12" spans="1:56">
      <c r="A12" s="27">
        <v>2009</v>
      </c>
      <c r="B12" s="83">
        <f t="shared" si="0"/>
        <v>112.033</v>
      </c>
      <c r="C12" s="83">
        <v>108.8</v>
      </c>
      <c r="D12" s="83"/>
      <c r="E12" s="113"/>
      <c r="F12" s="83"/>
      <c r="I12" s="79">
        <v>112033</v>
      </c>
      <c r="J12" s="78">
        <v>112033</v>
      </c>
      <c r="K12" s="27">
        <v>2010</v>
      </c>
      <c r="L12" s="85">
        <f t="shared" si="1"/>
        <v>0.51900000000000002</v>
      </c>
      <c r="M12" s="85">
        <v>0.3</v>
      </c>
      <c r="N12" s="85"/>
      <c r="O12" s="114"/>
      <c r="P12" s="85"/>
      <c r="S12" s="79">
        <v>519</v>
      </c>
      <c r="T12" s="78">
        <v>519</v>
      </c>
      <c r="U12" s="27">
        <v>2010</v>
      </c>
      <c r="V12" s="85">
        <f t="shared" si="2"/>
        <v>0.42699999999999999</v>
      </c>
      <c r="W12" s="85">
        <v>0.3</v>
      </c>
      <c r="X12" s="85"/>
      <c r="Y12" s="114"/>
      <c r="Z12" s="85"/>
      <c r="AC12" s="78">
        <v>427</v>
      </c>
      <c r="AD12" s="78">
        <v>427</v>
      </c>
      <c r="AV12" s="115"/>
      <c r="BA12" s="130">
        <v>55929.742876988668</v>
      </c>
      <c r="BB12" s="130"/>
    </row>
    <row r="13" spans="1:56">
      <c r="A13" s="27">
        <v>2010</v>
      </c>
      <c r="B13" s="83">
        <f t="shared" si="0"/>
        <v>112.979</v>
      </c>
      <c r="C13" s="83">
        <v>109.4</v>
      </c>
      <c r="D13" s="83"/>
      <c r="E13" s="113"/>
      <c r="F13" s="83"/>
      <c r="I13" s="79">
        <v>112979</v>
      </c>
      <c r="J13" s="78">
        <v>112979</v>
      </c>
      <c r="K13" s="27">
        <v>2011</v>
      </c>
      <c r="L13" s="85">
        <f t="shared" si="1"/>
        <v>0.46200000000000002</v>
      </c>
      <c r="M13" s="85">
        <v>0.3</v>
      </c>
      <c r="N13" s="85"/>
      <c r="O13" s="114"/>
      <c r="P13" s="85"/>
      <c r="S13" s="79">
        <v>462</v>
      </c>
      <c r="T13" s="78">
        <v>462</v>
      </c>
      <c r="U13" s="27">
        <v>2011</v>
      </c>
      <c r="V13" s="85">
        <f t="shared" si="2"/>
        <v>0.41699999999999998</v>
      </c>
      <c r="W13" s="85">
        <v>0.3</v>
      </c>
      <c r="X13" s="85"/>
      <c r="Y13" s="114"/>
      <c r="Z13" s="85"/>
      <c r="AC13" s="78">
        <v>417</v>
      </c>
      <c r="AD13" s="78">
        <v>417</v>
      </c>
      <c r="AF13" s="79">
        <v>42708</v>
      </c>
      <c r="AG13" s="79"/>
      <c r="AH13" s="79"/>
      <c r="AI13" s="79"/>
      <c r="AS13" s="27" t="s">
        <v>16</v>
      </c>
      <c r="AV13" s="115"/>
      <c r="BA13" s="130">
        <v>56759.094148970893</v>
      </c>
      <c r="BB13" s="130">
        <v>60082.738235137746</v>
      </c>
    </row>
    <row r="14" spans="1:56">
      <c r="A14" s="27">
        <v>2011</v>
      </c>
      <c r="B14" s="83">
        <f t="shared" si="0"/>
        <v>113.858</v>
      </c>
      <c r="C14" s="83">
        <v>110</v>
      </c>
      <c r="D14" s="83">
        <v>113.858</v>
      </c>
      <c r="E14" s="113"/>
      <c r="F14" s="83"/>
      <c r="I14" s="79">
        <v>113858</v>
      </c>
      <c r="J14" s="78">
        <v>113858</v>
      </c>
      <c r="K14" s="27">
        <v>2012</v>
      </c>
      <c r="L14" s="85">
        <f t="shared" si="1"/>
        <v>1.0000000000002273E-3</v>
      </c>
      <c r="M14" s="85">
        <v>0.3</v>
      </c>
      <c r="N14" s="85">
        <v>0.32352105508722756</v>
      </c>
      <c r="O14" s="114"/>
      <c r="P14" s="85"/>
      <c r="S14" s="79">
        <v>1.0000000000002274</v>
      </c>
      <c r="T14" s="78">
        <v>1.0000000000002274</v>
      </c>
      <c r="U14" s="27">
        <v>2012</v>
      </c>
      <c r="V14" s="85">
        <f t="shared" si="2"/>
        <v>0.5289999999999998</v>
      </c>
      <c r="W14" s="85">
        <v>0.3</v>
      </c>
      <c r="X14" s="85">
        <v>0.63333632186056144</v>
      </c>
      <c r="Y14" s="114"/>
      <c r="Z14" s="85"/>
      <c r="AC14" s="78">
        <v>528.99999999999977</v>
      </c>
      <c r="AD14" s="78">
        <v>528.99999999999977</v>
      </c>
      <c r="AF14" s="79">
        <v>44657</v>
      </c>
      <c r="AG14" s="79"/>
      <c r="AH14" s="79"/>
      <c r="AI14" s="79"/>
      <c r="AS14" s="27">
        <v>2001</v>
      </c>
      <c r="AT14" s="85">
        <f t="shared" ref="AT14:AT20" si="13">AF4</f>
        <v>42.707999999999998</v>
      </c>
      <c r="AV14" s="115"/>
      <c r="BA14" s="130">
        <v>57634.585892688119</v>
      </c>
      <c r="BB14" s="130">
        <v>61092.181313093824</v>
      </c>
    </row>
    <row r="15" spans="1:56">
      <c r="A15" s="27">
        <v>2012</v>
      </c>
      <c r="B15" s="83">
        <f t="shared" si="0"/>
        <v>114.38800000000001</v>
      </c>
      <c r="C15" s="83">
        <v>110.7</v>
      </c>
      <c r="D15" s="83">
        <v>114.81668403172489</v>
      </c>
      <c r="E15" s="113">
        <v>114.4</v>
      </c>
      <c r="F15" s="83">
        <f t="shared" ref="F15:G34" si="14">I15/1000</f>
        <v>114.38800000000001</v>
      </c>
      <c r="G15" s="83">
        <f t="shared" si="14"/>
        <v>114.38800000000001</v>
      </c>
      <c r="I15" s="79">
        <v>114388</v>
      </c>
      <c r="J15" s="78">
        <v>114388</v>
      </c>
      <c r="K15" s="27">
        <v>2013</v>
      </c>
      <c r="L15" s="85"/>
      <c r="M15" s="85">
        <v>0.3</v>
      </c>
      <c r="N15" s="85">
        <v>0.33681579720428911</v>
      </c>
      <c r="O15" s="114">
        <v>0.3</v>
      </c>
      <c r="P15" s="85">
        <f t="shared" ref="P15:Q33" si="15">S15/1000</f>
        <v>0.47712396333590174</v>
      </c>
      <c r="Q15" s="85">
        <f t="shared" si="15"/>
        <v>0.56883908128011051</v>
      </c>
      <c r="S15" s="79">
        <v>477.12396333590175</v>
      </c>
      <c r="T15" s="78">
        <v>568.83908128011046</v>
      </c>
      <c r="U15" s="27">
        <v>2013</v>
      </c>
      <c r="V15" s="85"/>
      <c r="W15" s="85">
        <v>0.3</v>
      </c>
      <c r="X15" s="85">
        <v>0.66540200158025697</v>
      </c>
      <c r="Y15" s="114">
        <v>0.4</v>
      </c>
      <c r="Z15" s="85">
        <f t="shared" ref="Z15:AA33" si="16">AC15/1000</f>
        <v>0.50766102609056374</v>
      </c>
      <c r="AA15" s="85">
        <f t="shared" si="16"/>
        <v>0.50939575308907425</v>
      </c>
      <c r="AC15" s="79">
        <v>507.66102609056372</v>
      </c>
      <c r="AD15" s="78">
        <v>509.39575308907422</v>
      </c>
      <c r="AF15" s="79">
        <v>46815</v>
      </c>
      <c r="AG15" s="79">
        <v>47355</v>
      </c>
      <c r="AH15" s="79">
        <v>47354.95913827428</v>
      </c>
      <c r="AI15" s="79">
        <v>47354.95913827428</v>
      </c>
      <c r="AJ15" s="79">
        <v>47354.95913827428</v>
      </c>
      <c r="AS15" s="27">
        <v>2006</v>
      </c>
      <c r="AT15" s="85">
        <f t="shared" si="13"/>
        <v>44.656999999999996</v>
      </c>
      <c r="AV15" s="115"/>
      <c r="BA15" s="130">
        <v>57978.98110710425</v>
      </c>
    </row>
    <row r="16" spans="1:56">
      <c r="A16" s="27">
        <v>2013</v>
      </c>
      <c r="B16" s="83"/>
      <c r="C16" s="83">
        <v>111.3</v>
      </c>
      <c r="D16" s="83">
        <v>115.82128156698894</v>
      </c>
      <c r="E16" s="113">
        <v>115.1</v>
      </c>
      <c r="F16" s="83">
        <f t="shared" si="14"/>
        <v>115.37278498942646</v>
      </c>
      <c r="G16" s="83">
        <f t="shared" si="14"/>
        <v>115.46623483436919</v>
      </c>
      <c r="I16" s="79">
        <v>115372.78498942647</v>
      </c>
      <c r="J16" s="78">
        <v>115466.23483436918</v>
      </c>
      <c r="K16" s="27">
        <v>2014</v>
      </c>
      <c r="L16" s="85"/>
      <c r="M16" s="85">
        <v>0.4</v>
      </c>
      <c r="N16" s="85">
        <v>0.35556917717855074</v>
      </c>
      <c r="O16" s="114">
        <v>0.3</v>
      </c>
      <c r="P16" s="85">
        <f t="shared" si="15"/>
        <v>0.48845270661338031</v>
      </c>
      <c r="Q16" s="85">
        <f t="shared" si="15"/>
        <v>0.59196747838694763</v>
      </c>
      <c r="S16" s="79">
        <v>488.45270661338031</v>
      </c>
      <c r="T16" s="78">
        <v>591.96747838694762</v>
      </c>
      <c r="U16" s="27">
        <v>2014</v>
      </c>
      <c r="V16" s="85"/>
      <c r="W16" s="85">
        <v>0.3</v>
      </c>
      <c r="X16" s="85">
        <v>0.65822170809135905</v>
      </c>
      <c r="Y16" s="114">
        <v>0.5</v>
      </c>
      <c r="Z16" s="85">
        <f t="shared" si="16"/>
        <v>0.51958331740472319</v>
      </c>
      <c r="AA16" s="85">
        <f t="shared" si="16"/>
        <v>0.52415213783336467</v>
      </c>
      <c r="AC16" s="79">
        <v>519.58331740472318</v>
      </c>
      <c r="AD16" s="78">
        <v>524.15213783336469</v>
      </c>
      <c r="AF16" s="79">
        <v>49329</v>
      </c>
      <c r="AG16" s="79">
        <v>49882</v>
      </c>
      <c r="AH16" s="79">
        <v>49631.544925574977</v>
      </c>
      <c r="AI16" s="79">
        <v>49847.032582519612</v>
      </c>
      <c r="AJ16" s="79">
        <v>49926.584066102609</v>
      </c>
      <c r="AS16" s="27">
        <v>2011</v>
      </c>
      <c r="AT16" s="85">
        <f t="shared" si="13"/>
        <v>46.814999999999998</v>
      </c>
      <c r="AU16" s="85">
        <f t="shared" ref="AU16:AX18" si="17">AG6</f>
        <v>47.354999999999997</v>
      </c>
      <c r="AV16" s="114">
        <f t="shared" si="17"/>
        <v>47.354959138274282</v>
      </c>
      <c r="AW16" s="85">
        <f t="shared" si="17"/>
        <v>47.354959138274282</v>
      </c>
      <c r="AX16" s="85">
        <f t="shared" si="17"/>
        <v>47.354959138274282</v>
      </c>
      <c r="BA16" s="130">
        <v>58234.606732135217</v>
      </c>
    </row>
    <row r="17" spans="1:50">
      <c r="A17" s="27">
        <v>2014</v>
      </c>
      <c r="B17" s="83"/>
      <c r="C17" s="83">
        <v>112</v>
      </c>
      <c r="D17" s="83">
        <v>116.83808621792335</v>
      </c>
      <c r="E17" s="113">
        <v>115.8</v>
      </c>
      <c r="F17" s="83">
        <f t="shared" si="14"/>
        <v>116.38082101344457</v>
      </c>
      <c r="G17" s="83">
        <f t="shared" si="14"/>
        <v>116.58235445058949</v>
      </c>
      <c r="I17" s="79">
        <v>116380.82101344457</v>
      </c>
      <c r="J17" s="78">
        <v>116582.3544505895</v>
      </c>
      <c r="K17" s="27">
        <v>2015</v>
      </c>
      <c r="L17" s="85"/>
      <c r="M17" s="85">
        <v>0.4</v>
      </c>
      <c r="N17" s="85">
        <v>0.36724904465381047</v>
      </c>
      <c r="O17" s="114">
        <v>0.3</v>
      </c>
      <c r="P17" s="85">
        <f t="shared" si="15"/>
        <v>0.49079481676815362</v>
      </c>
      <c r="Q17" s="85">
        <f t="shared" si="15"/>
        <v>0.60278500404061963</v>
      </c>
      <c r="S17" s="79">
        <v>490.79481676815362</v>
      </c>
      <c r="T17" s="78">
        <v>602.78500404061958</v>
      </c>
      <c r="U17" s="27">
        <v>2015</v>
      </c>
      <c r="V17" s="85"/>
      <c r="W17" s="85">
        <v>0.3</v>
      </c>
      <c r="X17" s="85">
        <v>0.62782906585044129</v>
      </c>
      <c r="Y17" s="114">
        <v>0.4</v>
      </c>
      <c r="Z17" s="85">
        <f t="shared" si="16"/>
        <v>0.53265306761352238</v>
      </c>
      <c r="AA17" s="85">
        <f t="shared" si="16"/>
        <v>0.54017667735951513</v>
      </c>
      <c r="AC17" s="79">
        <v>532.65306761352235</v>
      </c>
      <c r="AD17" s="78">
        <v>540.17667735951511</v>
      </c>
      <c r="AF17" s="79">
        <v>51866</v>
      </c>
      <c r="AG17" s="79">
        <v>52207</v>
      </c>
      <c r="AH17" s="79">
        <v>51892.668724305957</v>
      </c>
      <c r="AI17" s="79">
        <v>52408.414781321575</v>
      </c>
      <c r="AJ17" s="79">
        <v>52808.896443459758</v>
      </c>
      <c r="AS17" s="27">
        <v>2016</v>
      </c>
      <c r="AT17" s="85">
        <f t="shared" si="13"/>
        <v>49.329000000000001</v>
      </c>
      <c r="AU17" s="85">
        <f t="shared" si="17"/>
        <v>49.881999999999998</v>
      </c>
      <c r="AV17" s="114">
        <f t="shared" si="17"/>
        <v>49.631544925574978</v>
      </c>
      <c r="AW17" s="85">
        <f t="shared" si="17"/>
        <v>49.84703258251961</v>
      </c>
      <c r="AX17" s="85">
        <f t="shared" si="17"/>
        <v>49.926584066102606</v>
      </c>
    </row>
    <row r="18" spans="1:50">
      <c r="A18" s="27">
        <v>2015</v>
      </c>
      <c r="B18" s="83"/>
      <c r="C18" s="83">
        <v>112.7</v>
      </c>
      <c r="D18" s="83">
        <v>117.83650979971257</v>
      </c>
      <c r="E18" s="113">
        <v>116.6</v>
      </c>
      <c r="F18" s="83">
        <f t="shared" si="14"/>
        <v>117.40426889782624</v>
      </c>
      <c r="G18" s="83">
        <f t="shared" si="14"/>
        <v>117.72531613198963</v>
      </c>
      <c r="I18" s="79">
        <v>117404.26889782624</v>
      </c>
      <c r="J18" s="78">
        <v>117725.31613198963</v>
      </c>
      <c r="K18" s="27">
        <v>2016</v>
      </c>
      <c r="L18" s="85"/>
      <c r="M18" s="85">
        <v>0.4</v>
      </c>
      <c r="N18" s="85">
        <v>0.39164997219931386</v>
      </c>
      <c r="O18" s="114">
        <v>0.3</v>
      </c>
      <c r="P18" s="85">
        <f t="shared" si="15"/>
        <v>0.51576933368921241</v>
      </c>
      <c r="Q18" s="85">
        <f t="shared" si="15"/>
        <v>0.63892651265243039</v>
      </c>
      <c r="S18" s="79">
        <v>515.76933368921243</v>
      </c>
      <c r="T18" s="78">
        <v>638.92651265243035</v>
      </c>
      <c r="U18" s="27">
        <v>2016</v>
      </c>
      <c r="V18" s="85"/>
      <c r="W18" s="85">
        <v>0.3</v>
      </c>
      <c r="X18" s="85">
        <v>0.60554275652242096</v>
      </c>
      <c r="Y18" s="114">
        <v>0.5</v>
      </c>
      <c r="Z18" s="85">
        <f t="shared" si="16"/>
        <v>0.53797519817593198</v>
      </c>
      <c r="AA18" s="85">
        <f t="shared" si="16"/>
        <v>0.54859739319615919</v>
      </c>
      <c r="AC18" s="79">
        <v>537.97519817593195</v>
      </c>
      <c r="AD18" s="78">
        <v>548.59739319615915</v>
      </c>
      <c r="AF18" s="78">
        <v>54217</v>
      </c>
      <c r="AG18" s="79"/>
      <c r="AH18" s="79">
        <v>54158.188290409766</v>
      </c>
      <c r="AI18" s="79">
        <v>55098.730338218527</v>
      </c>
      <c r="AJ18" s="79">
        <v>56045.994550327538</v>
      </c>
      <c r="AS18" s="27">
        <v>2021</v>
      </c>
      <c r="AT18" s="85">
        <f t="shared" si="13"/>
        <v>51.866</v>
      </c>
      <c r="AU18" s="85">
        <f t="shared" si="17"/>
        <v>52.207000000000001</v>
      </c>
      <c r="AV18" s="114">
        <f t="shared" si="17"/>
        <v>51.892668724305956</v>
      </c>
      <c r="AW18" s="85">
        <f t="shared" si="17"/>
        <v>52.408414781321575</v>
      </c>
      <c r="AX18" s="85">
        <f t="shared" si="17"/>
        <v>52.808896443459759</v>
      </c>
    </row>
    <row r="19" spans="1:50">
      <c r="A19" s="27">
        <v>2016</v>
      </c>
      <c r="B19" s="83"/>
      <c r="C19" s="83">
        <v>113.4</v>
      </c>
      <c r="D19" s="83">
        <v>118.83704307578748</v>
      </c>
      <c r="E19" s="113">
        <v>117.3</v>
      </c>
      <c r="F19" s="83">
        <f t="shared" si="14"/>
        <v>118.45801342969139</v>
      </c>
      <c r="G19" s="83">
        <f t="shared" si="14"/>
        <v>118.91284003783822</v>
      </c>
      <c r="I19" s="79">
        <v>118458.01342969139</v>
      </c>
      <c r="J19" s="78">
        <v>118912.84003783822</v>
      </c>
      <c r="K19" s="27">
        <v>2017</v>
      </c>
      <c r="L19" s="85"/>
      <c r="M19" s="85">
        <v>0.4</v>
      </c>
      <c r="N19" s="85">
        <v>0.39896187016213525</v>
      </c>
      <c r="O19" s="114">
        <v>0.3</v>
      </c>
      <c r="P19" s="85">
        <f t="shared" si="15"/>
        <v>0.52840638903922044</v>
      </c>
      <c r="Q19" s="85">
        <f t="shared" si="15"/>
        <v>0.66383924518628301</v>
      </c>
      <c r="S19" s="79">
        <v>528.40638903922047</v>
      </c>
      <c r="T19" s="78">
        <v>663.83924518628305</v>
      </c>
      <c r="U19" s="27">
        <v>2017</v>
      </c>
      <c r="V19" s="85"/>
      <c r="W19" s="85">
        <v>0.3</v>
      </c>
      <c r="X19" s="85">
        <v>0.58260179337550544</v>
      </c>
      <c r="Y19" s="114">
        <v>0.5</v>
      </c>
      <c r="Z19" s="85">
        <f t="shared" si="16"/>
        <v>0.54232743857519417</v>
      </c>
      <c r="AA19" s="85">
        <f t="shared" si="16"/>
        <v>0.55615069531735817</v>
      </c>
      <c r="AC19" s="79">
        <v>542.32743857519415</v>
      </c>
      <c r="AD19" s="78">
        <v>556.15069531735821</v>
      </c>
      <c r="AF19" s="102">
        <v>56401</v>
      </c>
      <c r="AG19" s="79"/>
      <c r="AH19" s="79">
        <v>56314.903606516003</v>
      </c>
      <c r="AI19" s="79">
        <v>57879.737164433631</v>
      </c>
      <c r="AJ19" s="79">
        <v>59424.168987626865</v>
      </c>
      <c r="AS19" s="27">
        <v>2026</v>
      </c>
      <c r="AT19" s="85">
        <f t="shared" si="13"/>
        <v>54.216999999999999</v>
      </c>
      <c r="AV19" s="114">
        <f t="shared" ref="AV19:AX20" si="18">AH9</f>
        <v>54.158188290409768</v>
      </c>
      <c r="AW19" s="85">
        <f t="shared" si="18"/>
        <v>55.09873033821853</v>
      </c>
      <c r="AX19" s="85">
        <f t="shared" si="18"/>
        <v>56.045994550327535</v>
      </c>
    </row>
    <row r="20" spans="1:50">
      <c r="A20" s="27">
        <v>2017</v>
      </c>
      <c r="B20" s="83"/>
      <c r="C20" s="83">
        <v>114.1</v>
      </c>
      <c r="D20" s="83">
        <v>119.82145550241943</v>
      </c>
      <c r="E20" s="113">
        <v>118.1</v>
      </c>
      <c r="F20" s="83">
        <f t="shared" si="14"/>
        <v>119.52874725730581</v>
      </c>
      <c r="G20" s="83">
        <f t="shared" si="14"/>
        <v>120.13282997834186</v>
      </c>
      <c r="I20" s="79">
        <v>119528.7472573058</v>
      </c>
      <c r="J20" s="78">
        <v>120132.82997834186</v>
      </c>
      <c r="K20" s="27">
        <v>2018</v>
      </c>
      <c r="L20" s="85"/>
      <c r="M20" s="85">
        <v>0.4</v>
      </c>
      <c r="N20" s="85">
        <v>0.4191154749980544</v>
      </c>
      <c r="O20" s="114">
        <v>0.4</v>
      </c>
      <c r="P20" s="85">
        <f t="shared" si="15"/>
        <v>0.53183963117073507</v>
      </c>
      <c r="Q20" s="85">
        <f t="shared" si="15"/>
        <v>0.68081916311042312</v>
      </c>
      <c r="S20" s="79">
        <v>531.83963117073506</v>
      </c>
      <c r="T20" s="78">
        <v>680.81916311042312</v>
      </c>
      <c r="U20" s="27">
        <v>2018</v>
      </c>
      <c r="V20" s="85"/>
      <c r="W20" s="85">
        <v>0.3</v>
      </c>
      <c r="X20" s="85">
        <v>0.55836165485834455</v>
      </c>
      <c r="Y20" s="114">
        <v>0.4</v>
      </c>
      <c r="Z20" s="85">
        <f t="shared" si="16"/>
        <v>0.54575919179933918</v>
      </c>
      <c r="AA20" s="85">
        <f t="shared" si="16"/>
        <v>0.56283723137832264</v>
      </c>
      <c r="AC20" s="79">
        <v>545.75919179933919</v>
      </c>
      <c r="AD20" s="78">
        <v>562.8372313783226</v>
      </c>
      <c r="AE20" s="103" t="s">
        <v>17</v>
      </c>
      <c r="AF20" s="103"/>
      <c r="AG20" s="103"/>
      <c r="AH20" s="103"/>
      <c r="AI20" s="103"/>
      <c r="AJ20" s="103"/>
      <c r="AS20" s="27">
        <v>2031</v>
      </c>
      <c r="AT20" s="85">
        <f t="shared" si="13"/>
        <v>56.401000000000003</v>
      </c>
      <c r="AV20" s="114">
        <f t="shared" si="18"/>
        <v>56.314903606516005</v>
      </c>
      <c r="AW20" s="85">
        <f t="shared" si="18"/>
        <v>57.879737164433628</v>
      </c>
      <c r="AX20" s="85">
        <f t="shared" si="18"/>
        <v>59.424168987626864</v>
      </c>
    </row>
    <row r="21" spans="1:50">
      <c r="A21" s="27">
        <v>2018</v>
      </c>
      <c r="B21" s="83"/>
      <c r="C21" s="83">
        <v>114.9</v>
      </c>
      <c r="D21" s="83">
        <v>120.80156903223589</v>
      </c>
      <c r="E21" s="113">
        <v>118.9</v>
      </c>
      <c r="F21" s="83">
        <f t="shared" si="14"/>
        <v>120.60634608027588</v>
      </c>
      <c r="G21" s="83">
        <f t="shared" si="14"/>
        <v>121.37648637283061</v>
      </c>
      <c r="I21" s="79">
        <v>120606.34608027588</v>
      </c>
      <c r="J21" s="78">
        <v>121376.48637283061</v>
      </c>
      <c r="K21" s="27">
        <v>2019</v>
      </c>
      <c r="L21" s="85"/>
      <c r="M21" s="85">
        <v>0.4</v>
      </c>
      <c r="N21" s="85">
        <v>0.43109438807096156</v>
      </c>
      <c r="O21" s="114">
        <v>0.4</v>
      </c>
      <c r="P21" s="85">
        <f t="shared" si="15"/>
        <v>0.54615937240123746</v>
      </c>
      <c r="Q21" s="85">
        <f t="shared" si="15"/>
        <v>0.70052614562419746</v>
      </c>
      <c r="S21" s="79">
        <v>546.15937240123742</v>
      </c>
      <c r="T21" s="78">
        <v>700.52614562419751</v>
      </c>
      <c r="U21" s="27">
        <v>2019</v>
      </c>
      <c r="V21" s="85"/>
      <c r="W21" s="85">
        <v>0.3</v>
      </c>
      <c r="X21" s="85">
        <v>0.53358414811924026</v>
      </c>
      <c r="Y21" s="114">
        <v>0.4</v>
      </c>
      <c r="Z21" s="85">
        <f t="shared" si="16"/>
        <v>0.54585253759938934</v>
      </c>
      <c r="AA21" s="85">
        <f t="shared" si="16"/>
        <v>0.5661140316137202</v>
      </c>
      <c r="AC21" s="79">
        <v>545.85253759938939</v>
      </c>
      <c r="AD21" s="78">
        <v>566.11403161372016</v>
      </c>
      <c r="AE21" s="103" t="s">
        <v>18</v>
      </c>
      <c r="AF21" s="104">
        <f>(AF19-AF15)/20</f>
        <v>479.3</v>
      </c>
      <c r="AG21" s="104"/>
      <c r="AH21" s="104">
        <f>(AH19-AH15)/20</f>
        <v>447.99722341208616</v>
      </c>
      <c r="AI21" s="104">
        <f>(AI19-AI15)/20</f>
        <v>526.23890130796758</v>
      </c>
      <c r="AJ21" s="104">
        <f>(AJ19-AJ15)/20</f>
        <v>603.46049246762925</v>
      </c>
      <c r="AV21" s="115"/>
    </row>
    <row r="22" spans="1:50">
      <c r="A22" s="27">
        <v>2019</v>
      </c>
      <c r="B22" s="83"/>
      <c r="C22" s="83">
        <v>115.6</v>
      </c>
      <c r="D22" s="83">
        <v>121.76851328163382</v>
      </c>
      <c r="E22" s="113">
        <v>119.7</v>
      </c>
      <c r="F22" s="83">
        <f t="shared" si="14"/>
        <v>121.69835799027651</v>
      </c>
      <c r="G22" s="83">
        <f t="shared" si="14"/>
        <v>122.64312655006853</v>
      </c>
      <c r="I22" s="79">
        <v>121698.35799027651</v>
      </c>
      <c r="J22" s="78">
        <v>122643.12655006853</v>
      </c>
      <c r="K22" s="27">
        <v>2020</v>
      </c>
      <c r="L22" s="85"/>
      <c r="M22" s="85">
        <v>0.4</v>
      </c>
      <c r="N22" s="85">
        <v>0.43431388874079407</v>
      </c>
      <c r="O22" s="114">
        <v>0.4</v>
      </c>
      <c r="P22" s="85">
        <f t="shared" si="15"/>
        <v>0.5468315417552444</v>
      </c>
      <c r="Q22" s="85">
        <f t="shared" si="15"/>
        <v>0.71291256677762638</v>
      </c>
      <c r="S22" s="79">
        <v>546.83154175524442</v>
      </c>
      <c r="T22" s="78">
        <v>712.91256677762635</v>
      </c>
      <c r="U22" s="27">
        <v>2020</v>
      </c>
      <c r="V22" s="85"/>
      <c r="W22" s="85">
        <v>0.3</v>
      </c>
      <c r="X22" s="85">
        <v>0.50976986231662436</v>
      </c>
      <c r="Y22" s="114">
        <v>0.4</v>
      </c>
      <c r="Z22" s="85">
        <f t="shared" si="16"/>
        <v>0.54208884259363499</v>
      </c>
      <c r="AA22" s="85">
        <f t="shared" si="16"/>
        <v>0.56552300433467984</v>
      </c>
      <c r="AC22" s="79">
        <v>542.08884259363504</v>
      </c>
      <c r="AD22" s="78">
        <v>565.52300433467985</v>
      </c>
      <c r="AS22" s="81" t="s">
        <v>19</v>
      </c>
      <c r="AT22" s="85">
        <f>AT16-AT14</f>
        <v>4.1069999999999993</v>
      </c>
      <c r="AU22" s="85">
        <f>AU16-$AT$14</f>
        <v>4.6469999999999985</v>
      </c>
      <c r="AV22" s="114">
        <f>AV16-$AT$14</f>
        <v>4.6469591382742834</v>
      </c>
      <c r="AW22" s="85">
        <f>AW16-$AT$14</f>
        <v>4.6469591382742834</v>
      </c>
      <c r="AX22" s="85">
        <f>AX16-$AT$14</f>
        <v>4.6469591382742834</v>
      </c>
    </row>
    <row r="23" spans="1:50">
      <c r="A23" s="27">
        <v>2020</v>
      </c>
      <c r="B23" s="83"/>
      <c r="C23" s="83">
        <v>116.4</v>
      </c>
      <c r="D23" s="83">
        <v>122.71483221307851</v>
      </c>
      <c r="E23" s="113">
        <v>120.5</v>
      </c>
      <c r="F23" s="83">
        <f t="shared" si="14"/>
        <v>122.78727837462539</v>
      </c>
      <c r="G23" s="83">
        <f t="shared" si="14"/>
        <v>123.92156212118083</v>
      </c>
      <c r="I23" s="79">
        <v>122787.27837462538</v>
      </c>
      <c r="J23" s="78">
        <v>123921.56212118083</v>
      </c>
      <c r="K23" s="27">
        <v>2021</v>
      </c>
      <c r="L23" s="85"/>
      <c r="M23" s="85">
        <v>0.4</v>
      </c>
      <c r="N23" s="85">
        <v>0.43795712971066836</v>
      </c>
      <c r="O23" s="114">
        <v>0.4</v>
      </c>
      <c r="P23" s="85">
        <f t="shared" si="15"/>
        <v>0.54429613082415818</v>
      </c>
      <c r="Q23" s="85">
        <f t="shared" si="15"/>
        <v>0.72447016058344593</v>
      </c>
      <c r="S23" s="79">
        <v>544.29613082415813</v>
      </c>
      <c r="T23" s="78">
        <v>724.47016058344593</v>
      </c>
      <c r="U23" s="27">
        <v>2021</v>
      </c>
      <c r="V23" s="85"/>
      <c r="W23" s="85">
        <v>0.3</v>
      </c>
      <c r="X23" s="85">
        <v>0.48644628055668526</v>
      </c>
      <c r="Y23" s="114">
        <v>0.4</v>
      </c>
      <c r="Z23" s="85">
        <f t="shared" si="16"/>
        <v>0.53530184766867683</v>
      </c>
      <c r="AA23" s="85">
        <f t="shared" si="16"/>
        <v>0.56164632821693816</v>
      </c>
      <c r="AC23" s="79">
        <v>535.30184766867683</v>
      </c>
      <c r="AD23" s="78">
        <v>561.64632821693817</v>
      </c>
      <c r="AS23" s="81" t="s">
        <v>18</v>
      </c>
      <c r="AT23" s="85">
        <f>AT20-AT16</f>
        <v>9.5860000000000056</v>
      </c>
      <c r="AV23" s="114">
        <f>AV20-AV16</f>
        <v>8.9599444682417229</v>
      </c>
      <c r="AW23" s="85">
        <f>AW20-AW16</f>
        <v>10.524778026159346</v>
      </c>
      <c r="AX23" s="85">
        <f>AX20-AX16</f>
        <v>12.069209849352582</v>
      </c>
    </row>
    <row r="24" spans="1:50">
      <c r="A24" s="27">
        <v>2021</v>
      </c>
      <c r="B24" s="83"/>
      <c r="C24" s="83">
        <v>117.1</v>
      </c>
      <c r="D24" s="83">
        <v>123.64117498729959</v>
      </c>
      <c r="E24" s="113">
        <v>121.3</v>
      </c>
      <c r="F24" s="83">
        <f t="shared" si="14"/>
        <v>123.86687635311822</v>
      </c>
      <c r="G24" s="83">
        <f t="shared" si="14"/>
        <v>125.20767860998122</v>
      </c>
      <c r="I24" s="79">
        <v>123866.87635311822</v>
      </c>
      <c r="J24" s="78">
        <v>125207.67860998122</v>
      </c>
      <c r="K24" s="27">
        <v>2022</v>
      </c>
      <c r="L24" s="85"/>
      <c r="M24" s="85">
        <v>0.5</v>
      </c>
      <c r="N24" s="85"/>
      <c r="O24" s="114">
        <v>0.4</v>
      </c>
      <c r="P24" s="85">
        <f t="shared" si="15"/>
        <v>0.58205400546272379</v>
      </c>
      <c r="Q24" s="85">
        <f t="shared" si="15"/>
        <v>0.77001759360172717</v>
      </c>
      <c r="S24" s="79">
        <v>582.05400546272381</v>
      </c>
      <c r="T24" s="78">
        <v>770.01759360172719</v>
      </c>
      <c r="U24" s="27">
        <v>2022</v>
      </c>
      <c r="V24" s="85"/>
      <c r="W24" s="85">
        <v>0.3</v>
      </c>
      <c r="X24" s="85"/>
      <c r="Y24" s="114">
        <v>0.4</v>
      </c>
      <c r="Z24" s="85">
        <f t="shared" si="16"/>
        <v>0.50547375264124617</v>
      </c>
      <c r="AA24" s="85">
        <f t="shared" si="16"/>
        <v>0.53385380011115058</v>
      </c>
      <c r="AC24" s="79">
        <v>505.47375264124616</v>
      </c>
      <c r="AD24" s="78">
        <v>533.85380011115058</v>
      </c>
      <c r="AS24" s="81" t="s">
        <v>90</v>
      </c>
      <c r="AT24" s="105">
        <f>AT23*50</f>
        <v>479.3000000000003</v>
      </c>
      <c r="AU24" s="105"/>
      <c r="AV24" s="120">
        <f t="shared" ref="AV24" si="19">AV23*50</f>
        <v>447.99722341208616</v>
      </c>
      <c r="AW24" s="105">
        <f t="shared" ref="AW24:AX24" si="20">AW23*50</f>
        <v>526.23890130796735</v>
      </c>
      <c r="AX24" s="105">
        <f t="shared" si="20"/>
        <v>603.46049246762914</v>
      </c>
    </row>
    <row r="25" spans="1:50">
      <c r="A25" s="27">
        <v>2022</v>
      </c>
      <c r="B25" s="83"/>
      <c r="C25" s="83">
        <v>117.8</v>
      </c>
      <c r="D25" s="83"/>
      <c r="E25" s="113">
        <v>122</v>
      </c>
      <c r="F25" s="83">
        <f t="shared" si="14"/>
        <v>124.95440411122219</v>
      </c>
      <c r="G25" s="83">
        <f t="shared" si="14"/>
        <v>126.5115500036941</v>
      </c>
      <c r="I25" s="79">
        <v>124954.40411122219</v>
      </c>
      <c r="J25" s="78">
        <v>126511.55000369409</v>
      </c>
      <c r="K25" s="27">
        <v>2023</v>
      </c>
      <c r="L25" s="85"/>
      <c r="M25" s="85">
        <v>0.4</v>
      </c>
      <c r="N25" s="85"/>
      <c r="O25" s="114">
        <v>0.4</v>
      </c>
      <c r="P25" s="85">
        <f t="shared" si="15"/>
        <v>0.57709085018700923</v>
      </c>
      <c r="Q25" s="85">
        <f t="shared" si="15"/>
        <v>0.77509289639266221</v>
      </c>
      <c r="S25" s="79">
        <v>577.09085018700921</v>
      </c>
      <c r="T25" s="78">
        <v>775.09289639266217</v>
      </c>
      <c r="U25" s="27">
        <v>2023</v>
      </c>
      <c r="V25" s="85"/>
      <c r="W25" s="85">
        <v>0.3</v>
      </c>
      <c r="X25" s="85"/>
      <c r="Y25" s="114">
        <v>0.4</v>
      </c>
      <c r="Z25" s="85">
        <f t="shared" si="16"/>
        <v>0.49307635135668326</v>
      </c>
      <c r="AA25" s="85">
        <f t="shared" si="16"/>
        <v>0.5230590809422806</v>
      </c>
      <c r="AC25" s="79">
        <v>493.07635135668329</v>
      </c>
      <c r="AD25" s="78">
        <v>523.05908094228062</v>
      </c>
      <c r="AS25" s="81"/>
      <c r="AT25" s="81"/>
      <c r="AU25" s="81"/>
      <c r="AV25" s="112"/>
      <c r="AW25" s="81"/>
      <c r="AX25" s="81"/>
    </row>
    <row r="26" spans="1:50">
      <c r="A26" s="27">
        <v>2023</v>
      </c>
      <c r="B26" s="83"/>
      <c r="C26" s="83">
        <v>118.5</v>
      </c>
      <c r="D26" s="83"/>
      <c r="E26" s="113">
        <v>122.7</v>
      </c>
      <c r="F26" s="83">
        <f t="shared" si="14"/>
        <v>126.02457131276589</v>
      </c>
      <c r="G26" s="83">
        <f t="shared" si="14"/>
        <v>127.80970198102904</v>
      </c>
      <c r="I26" s="79">
        <v>126024.57131276588</v>
      </c>
      <c r="J26" s="78">
        <v>127809.70198102904</v>
      </c>
      <c r="K26" s="27">
        <v>2024</v>
      </c>
      <c r="L26" s="85"/>
      <c r="M26" s="85">
        <v>0.5</v>
      </c>
      <c r="N26" s="85"/>
      <c r="O26" s="114">
        <v>0.3</v>
      </c>
      <c r="P26" s="85">
        <f t="shared" si="15"/>
        <v>0.57688724274579228</v>
      </c>
      <c r="Q26" s="85">
        <f t="shared" si="15"/>
        <v>0.78465772802617129</v>
      </c>
      <c r="S26" s="79">
        <v>576.88724274579226</v>
      </c>
      <c r="T26" s="78">
        <v>784.6577280261713</v>
      </c>
      <c r="U26" s="27">
        <v>2024</v>
      </c>
      <c r="V26" s="85"/>
      <c r="W26" s="85">
        <v>0.2</v>
      </c>
      <c r="X26" s="85"/>
      <c r="Y26" s="114">
        <v>0.3</v>
      </c>
      <c r="Z26" s="85">
        <f t="shared" si="16"/>
        <v>0.47907317127602211</v>
      </c>
      <c r="AA26" s="85">
        <f t="shared" si="16"/>
        <v>0.5099775536921356</v>
      </c>
      <c r="AC26" s="79">
        <v>479.07317127602209</v>
      </c>
      <c r="AD26" s="78">
        <v>509.97755369213564</v>
      </c>
      <c r="AS26" s="107" t="s">
        <v>4</v>
      </c>
      <c r="AV26" s="115"/>
    </row>
    <row r="27" spans="1:50">
      <c r="A27" s="27">
        <v>2024</v>
      </c>
      <c r="B27" s="83"/>
      <c r="C27" s="83">
        <v>119.2</v>
      </c>
      <c r="D27" s="83"/>
      <c r="E27" s="113">
        <v>123.4</v>
      </c>
      <c r="F27" s="83">
        <f t="shared" si="14"/>
        <v>127.0805317267877</v>
      </c>
      <c r="G27" s="83">
        <f t="shared" si="14"/>
        <v>129.10433726274735</v>
      </c>
      <c r="I27" s="79">
        <v>127080.5317267877</v>
      </c>
      <c r="J27" s="78">
        <v>129104.33726274734</v>
      </c>
      <c r="K27" s="27">
        <v>2025</v>
      </c>
      <c r="L27" s="85"/>
      <c r="M27" s="85">
        <v>0.5</v>
      </c>
      <c r="N27" s="85"/>
      <c r="O27" s="114">
        <v>0.3</v>
      </c>
      <c r="P27" s="85">
        <f t="shared" si="15"/>
        <v>0.58095513105558805</v>
      </c>
      <c r="Q27" s="85">
        <f t="shared" si="15"/>
        <v>0.78888271385124087</v>
      </c>
      <c r="S27" s="79">
        <v>580.95513105558803</v>
      </c>
      <c r="T27" s="78">
        <v>788.88271385124085</v>
      </c>
      <c r="U27" s="27">
        <v>2025</v>
      </c>
      <c r="V27" s="85"/>
      <c r="W27" s="85">
        <v>0.2</v>
      </c>
      <c r="X27" s="85"/>
      <c r="Y27" s="114">
        <v>0.3</v>
      </c>
      <c r="Z27" s="85">
        <f t="shared" si="16"/>
        <v>0.46898775775258672</v>
      </c>
      <c r="AA27" s="85">
        <f t="shared" si="16"/>
        <v>0.50013225765830593</v>
      </c>
      <c r="AC27" s="79">
        <v>468.98775775258673</v>
      </c>
      <c r="AD27" s="78">
        <v>500.13225765830589</v>
      </c>
      <c r="AS27" s="27">
        <v>2001</v>
      </c>
      <c r="AT27" s="91">
        <f t="shared" ref="AT27:AT33" si="21">AM4</f>
        <v>2.4056382879085887</v>
      </c>
      <c r="AV27" s="115"/>
    </row>
    <row r="28" spans="1:50">
      <c r="A28" s="27">
        <v>2025</v>
      </c>
      <c r="B28" s="83"/>
      <c r="C28" s="83">
        <v>119.9</v>
      </c>
      <c r="D28" s="83"/>
      <c r="E28" s="113">
        <v>124.1</v>
      </c>
      <c r="F28" s="83">
        <f t="shared" si="14"/>
        <v>128.13047461559586</v>
      </c>
      <c r="G28" s="83">
        <f t="shared" si="14"/>
        <v>130.39335223425689</v>
      </c>
      <c r="I28" s="79">
        <v>128130.47461559587</v>
      </c>
      <c r="J28" s="78">
        <v>130393.35223425689</v>
      </c>
      <c r="K28" s="27">
        <v>2026</v>
      </c>
      <c r="L28" s="85"/>
      <c r="M28" s="85">
        <v>0.5</v>
      </c>
      <c r="N28" s="85"/>
      <c r="O28" s="114">
        <v>0.4</v>
      </c>
      <c r="P28" s="85">
        <f t="shared" si="15"/>
        <v>0.5964396562942138</v>
      </c>
      <c r="Q28" s="85">
        <f t="shared" si="15"/>
        <v>0.8047753370579751</v>
      </c>
      <c r="S28" s="79">
        <v>596.43965629421382</v>
      </c>
      <c r="T28" s="78">
        <v>804.77533705797509</v>
      </c>
      <c r="U28" s="27">
        <v>2026</v>
      </c>
      <c r="V28" s="85"/>
      <c r="W28" s="85">
        <v>0.2</v>
      </c>
      <c r="X28" s="85"/>
      <c r="Y28" s="114">
        <v>0.3</v>
      </c>
      <c r="Z28" s="85">
        <f t="shared" si="16"/>
        <v>0.44734385846344138</v>
      </c>
      <c r="AA28" s="85">
        <f t="shared" si="16"/>
        <v>0.47801066459808383</v>
      </c>
      <c r="AC28" s="79">
        <v>447.34385846344139</v>
      </c>
      <c r="AD28" s="78">
        <v>478.01066459808385</v>
      </c>
      <c r="AS28" s="27">
        <v>2006</v>
      </c>
      <c r="AT28" s="91">
        <f t="shared" si="21"/>
        <v>2.3455673242716708</v>
      </c>
      <c r="AV28" s="115"/>
    </row>
    <row r="29" spans="1:50">
      <c r="A29" s="27">
        <v>2026</v>
      </c>
      <c r="B29" s="83"/>
      <c r="C29" s="83">
        <v>120.6</v>
      </c>
      <c r="D29" s="83"/>
      <c r="E29" s="113">
        <v>124.7</v>
      </c>
      <c r="F29" s="83">
        <f t="shared" si="14"/>
        <v>129.17425813035354</v>
      </c>
      <c r="G29" s="83">
        <f t="shared" si="14"/>
        <v>131.67613823591296</v>
      </c>
      <c r="I29" s="79">
        <v>129174.25813035353</v>
      </c>
      <c r="J29" s="78">
        <v>131676.13823591295</v>
      </c>
      <c r="K29" s="27">
        <v>2027</v>
      </c>
      <c r="L29" s="85"/>
      <c r="M29" s="85">
        <v>0.5</v>
      </c>
      <c r="N29" s="85"/>
      <c r="O29" s="114">
        <v>0.4</v>
      </c>
      <c r="P29" s="85">
        <f t="shared" si="15"/>
        <v>0.60309220189708412</v>
      </c>
      <c r="Q29" s="85">
        <f t="shared" si="15"/>
        <v>0.80573810512585209</v>
      </c>
      <c r="S29" s="79">
        <v>603.09220189708412</v>
      </c>
      <c r="T29" s="78">
        <v>805.73810512585214</v>
      </c>
      <c r="U29" s="27">
        <v>2027</v>
      </c>
      <c r="V29" s="85"/>
      <c r="W29" s="85">
        <v>0.2</v>
      </c>
      <c r="X29" s="85"/>
      <c r="Y29" s="114">
        <v>0.3</v>
      </c>
      <c r="Z29" s="85">
        <f t="shared" si="16"/>
        <v>0.42494299609854808</v>
      </c>
      <c r="AA29" s="85">
        <f t="shared" si="16"/>
        <v>0.45468769493232364</v>
      </c>
      <c r="AC29" s="79">
        <v>424.94299609854806</v>
      </c>
      <c r="AD29" s="78">
        <v>454.68769493232367</v>
      </c>
      <c r="AS29" s="27">
        <v>2011</v>
      </c>
      <c r="AT29" s="91">
        <f t="shared" si="21"/>
        <v>2.3035779130620528</v>
      </c>
      <c r="AU29" s="91">
        <f t="shared" ref="AU29:AX31" si="22">AN6</f>
        <v>2.3594551789673739</v>
      </c>
      <c r="AV29" s="117">
        <f t="shared" si="22"/>
        <v>2.3595867062325802</v>
      </c>
      <c r="AW29" s="91">
        <f t="shared" si="22"/>
        <v>2.3595867062325802</v>
      </c>
      <c r="AX29" s="91">
        <f t="shared" si="22"/>
        <v>2.3595867062325802</v>
      </c>
    </row>
    <row r="30" spans="1:50">
      <c r="A30" s="27">
        <v>2027</v>
      </c>
      <c r="B30" s="83"/>
      <c r="C30" s="83">
        <v>121.2</v>
      </c>
      <c r="D30" s="83"/>
      <c r="E30" s="113">
        <v>125.4</v>
      </c>
      <c r="F30" s="83">
        <f t="shared" si="14"/>
        <v>130.20229332834916</v>
      </c>
      <c r="G30" s="83">
        <f t="shared" si="14"/>
        <v>132.93656403597112</v>
      </c>
      <c r="I30" s="79">
        <v>130202.29332834916</v>
      </c>
      <c r="J30" s="78">
        <v>132936.56403597113</v>
      </c>
      <c r="K30" s="27">
        <v>2028</v>
      </c>
      <c r="L30" s="85"/>
      <c r="M30" s="85">
        <v>0.5</v>
      </c>
      <c r="N30" s="85"/>
      <c r="O30" s="114">
        <v>0.4</v>
      </c>
      <c r="P30" s="85">
        <f t="shared" si="15"/>
        <v>0.60685256316282521</v>
      </c>
      <c r="Q30" s="85">
        <f t="shared" si="15"/>
        <v>0.81655957305733406</v>
      </c>
      <c r="S30" s="79">
        <v>606.85256316282516</v>
      </c>
      <c r="T30" s="78">
        <v>816.55957305733409</v>
      </c>
      <c r="U30" s="27">
        <v>2028</v>
      </c>
      <c r="V30" s="85"/>
      <c r="W30" s="85">
        <v>0.1</v>
      </c>
      <c r="X30" s="85"/>
      <c r="Y30" s="114">
        <v>0.2</v>
      </c>
      <c r="Z30" s="85">
        <f t="shared" si="16"/>
        <v>0.39760104183247702</v>
      </c>
      <c r="AA30" s="85">
        <f t="shared" si="16"/>
        <v>0.42607387405849934</v>
      </c>
      <c r="AC30" s="79">
        <v>397.60104183247699</v>
      </c>
      <c r="AD30" s="78">
        <v>426.07387405849931</v>
      </c>
      <c r="AS30" s="27">
        <v>2016</v>
      </c>
      <c r="AT30" s="91">
        <f t="shared" si="21"/>
        <v>2.2530154675748544</v>
      </c>
      <c r="AU30" s="91">
        <f t="shared" si="22"/>
        <v>2.3371155927990057</v>
      </c>
      <c r="AV30" s="117">
        <f t="shared" si="22"/>
        <v>2.3192154567030556</v>
      </c>
      <c r="AW30" s="91">
        <f t="shared" si="22"/>
        <v>2.3312821583040839</v>
      </c>
      <c r="AX30" s="91">
        <f t="shared" si="22"/>
        <v>2.337481855943671</v>
      </c>
    </row>
    <row r="31" spans="1:50">
      <c r="A31" s="27">
        <v>2028</v>
      </c>
      <c r="B31" s="83"/>
      <c r="C31" s="83">
        <v>121.8</v>
      </c>
      <c r="D31" s="83"/>
      <c r="E31" s="113">
        <v>126</v>
      </c>
      <c r="F31" s="83">
        <f t="shared" si="14"/>
        <v>131.20674693334445</v>
      </c>
      <c r="G31" s="83">
        <f t="shared" si="14"/>
        <v>134.17919748308697</v>
      </c>
      <c r="I31" s="79">
        <v>131206.74693334446</v>
      </c>
      <c r="J31" s="78">
        <v>134179.19748308696</v>
      </c>
      <c r="K31" s="27">
        <v>2029</v>
      </c>
      <c r="L31" s="85"/>
      <c r="M31" s="85">
        <v>0.5</v>
      </c>
      <c r="N31" s="85"/>
      <c r="O31" s="114">
        <v>0.4</v>
      </c>
      <c r="P31" s="85">
        <f t="shared" si="15"/>
        <v>0.63594147787382305</v>
      </c>
      <c r="Q31" s="85">
        <f t="shared" si="15"/>
        <v>0.84300122934592536</v>
      </c>
      <c r="S31" s="79">
        <v>635.94147787382303</v>
      </c>
      <c r="T31" s="78">
        <v>843.00122934592537</v>
      </c>
      <c r="U31" s="27">
        <v>2029</v>
      </c>
      <c r="V31" s="85"/>
      <c r="W31" s="85">
        <v>0.1</v>
      </c>
      <c r="X31" s="85"/>
      <c r="Y31" s="114">
        <v>0.2</v>
      </c>
      <c r="Z31" s="85">
        <f t="shared" si="16"/>
        <v>0.36986600429565236</v>
      </c>
      <c r="AA31" s="85">
        <f t="shared" si="16"/>
        <v>0.39674633651720476</v>
      </c>
      <c r="AC31" s="79">
        <v>369.86600429565237</v>
      </c>
      <c r="AD31" s="78">
        <v>396.74633651720478</v>
      </c>
      <c r="AS31" s="27">
        <v>2021</v>
      </c>
      <c r="AT31" s="91">
        <f t="shared" si="21"/>
        <v>2.2116029769020167</v>
      </c>
      <c r="AU31" s="91">
        <f t="shared" si="22"/>
        <v>2.3221407091003123</v>
      </c>
      <c r="AV31" s="117">
        <f t="shared" si="22"/>
        <v>2.2908921754385867</v>
      </c>
      <c r="AW31" s="91">
        <f t="shared" si="22"/>
        <v>2.3179467958789357</v>
      </c>
      <c r="AX31" s="91">
        <f t="shared" si="22"/>
        <v>2.3274327530951804</v>
      </c>
    </row>
    <row r="32" spans="1:50">
      <c r="A32" s="27">
        <v>2029</v>
      </c>
      <c r="B32" s="83"/>
      <c r="C32" s="83">
        <v>122.4</v>
      </c>
      <c r="D32" s="83"/>
      <c r="E32" s="113">
        <v>126.6</v>
      </c>
      <c r="F32" s="83">
        <f t="shared" si="14"/>
        <v>132.21255441551395</v>
      </c>
      <c r="G32" s="83">
        <f t="shared" si="14"/>
        <v>135.41894504895009</v>
      </c>
      <c r="I32" s="79">
        <v>132212.55441551394</v>
      </c>
      <c r="J32" s="78">
        <v>135418.94504895009</v>
      </c>
      <c r="K32" s="27">
        <v>2030</v>
      </c>
      <c r="L32" s="85"/>
      <c r="M32" s="85">
        <v>0.5</v>
      </c>
      <c r="N32" s="85"/>
      <c r="O32" s="114">
        <v>0.4</v>
      </c>
      <c r="P32" s="85">
        <f t="shared" si="15"/>
        <v>0.64244974944355449</v>
      </c>
      <c r="Q32" s="85">
        <f t="shared" si="15"/>
        <v>0.85180591519336779</v>
      </c>
      <c r="S32" s="79">
        <v>642.44974944355454</v>
      </c>
      <c r="T32" s="78">
        <v>851.80591519336781</v>
      </c>
      <c r="U32" s="27">
        <v>2030</v>
      </c>
      <c r="V32" s="85"/>
      <c r="W32" s="85">
        <v>0.1</v>
      </c>
      <c r="X32" s="85"/>
      <c r="Y32" s="114">
        <v>0.2</v>
      </c>
      <c r="Z32" s="85">
        <f t="shared" si="16"/>
        <v>0.3583457668989522</v>
      </c>
      <c r="AA32" s="85">
        <f t="shared" si="16"/>
        <v>0.38392408655237775</v>
      </c>
      <c r="AC32" s="79">
        <v>358.34576689895221</v>
      </c>
      <c r="AD32" s="78">
        <v>383.92408655237773</v>
      </c>
      <c r="AS32" s="27">
        <v>2026</v>
      </c>
      <c r="AT32" s="91">
        <f t="shared" si="21"/>
        <v>2.1760517918733977</v>
      </c>
      <c r="AV32" s="117">
        <f t="shared" ref="AV32:AX33" si="23">AO9</f>
        <v>2.2523959868435082</v>
      </c>
      <c r="AW32" s="91">
        <f t="shared" si="23"/>
        <v>2.2945286248303178</v>
      </c>
      <c r="AX32" s="91">
        <f t="shared" si="23"/>
        <v>2.3029042832992874</v>
      </c>
    </row>
    <row r="33" spans="1:50">
      <c r="A33" s="27">
        <v>2030</v>
      </c>
      <c r="B33" s="83"/>
      <c r="C33" s="83">
        <v>123</v>
      </c>
      <c r="D33" s="83"/>
      <c r="E33" s="113">
        <v>127.2</v>
      </c>
      <c r="F33" s="83">
        <f t="shared" si="14"/>
        <v>133.21334993185644</v>
      </c>
      <c r="G33" s="83">
        <f t="shared" si="14"/>
        <v>136.65467505069583</v>
      </c>
      <c r="I33" s="79">
        <v>133213.34993185644</v>
      </c>
      <c r="J33" s="78">
        <v>136654.67505069583</v>
      </c>
      <c r="K33" s="27">
        <v>2031</v>
      </c>
      <c r="L33" s="85"/>
      <c r="M33" s="85">
        <v>0.5</v>
      </c>
      <c r="N33" s="85"/>
      <c r="O33" s="114">
        <v>0.4</v>
      </c>
      <c r="P33" s="85">
        <f t="shared" si="15"/>
        <v>0.64733129248624599</v>
      </c>
      <c r="Q33" s="85">
        <f t="shared" si="15"/>
        <v>0.86241638843526058</v>
      </c>
      <c r="S33" s="79">
        <v>647.33129248624596</v>
      </c>
      <c r="T33" s="78">
        <v>862.41638843526061</v>
      </c>
      <c r="U33" s="27">
        <v>2031</v>
      </c>
      <c r="V33" s="85"/>
      <c r="W33" s="85">
        <v>0.1</v>
      </c>
      <c r="X33" s="85"/>
      <c r="Y33" s="114">
        <v>0.2</v>
      </c>
      <c r="Z33" s="85">
        <f t="shared" si="16"/>
        <v>0.33213167837778179</v>
      </c>
      <c r="AA33" s="85">
        <f t="shared" si="16"/>
        <v>0.35617750593417397</v>
      </c>
      <c r="AC33" s="79">
        <v>332.13167837778178</v>
      </c>
      <c r="AD33" s="78">
        <v>356.17750593417395</v>
      </c>
      <c r="AS33" s="27">
        <v>2031</v>
      </c>
      <c r="AT33" s="91">
        <f t="shared" si="21"/>
        <v>2.142763426180387</v>
      </c>
      <c r="AV33" s="117">
        <f t="shared" si="23"/>
        <v>2.2141190338529175</v>
      </c>
      <c r="AW33" s="91">
        <f t="shared" si="23"/>
        <v>2.2658111021908338</v>
      </c>
      <c r="AX33" s="91">
        <f t="shared" si="23"/>
        <v>2.2723089112521819</v>
      </c>
    </row>
    <row r="34" spans="1:50">
      <c r="A34" s="27">
        <v>2031</v>
      </c>
      <c r="B34" s="83"/>
      <c r="C34" s="83">
        <v>123.6</v>
      </c>
      <c r="D34" s="83"/>
      <c r="E34" s="113">
        <v>127.7</v>
      </c>
      <c r="F34" s="83">
        <f t="shared" si="14"/>
        <v>134.19281290272048</v>
      </c>
      <c r="G34" s="83">
        <f t="shared" si="14"/>
        <v>137.87326894506526</v>
      </c>
      <c r="I34" s="79">
        <v>134192.81290272047</v>
      </c>
      <c r="J34" s="78">
        <v>137873.26894506527</v>
      </c>
    </row>
    <row r="40" spans="1:50">
      <c r="AE40" s="100" t="s">
        <v>22</v>
      </c>
      <c r="AF40" s="100"/>
      <c r="AG40" s="100"/>
      <c r="AH40" s="100"/>
      <c r="AI40" s="100"/>
      <c r="AJ40" s="100"/>
    </row>
    <row r="41" spans="1:50">
      <c r="AE41" s="100" t="s">
        <v>18</v>
      </c>
      <c r="AF41" s="86">
        <f>AF10-AF6</f>
        <v>9.5860000000000056</v>
      </c>
      <c r="AG41" s="86"/>
      <c r="AH41" s="86"/>
      <c r="AI41" s="86">
        <f t="shared" ref="AI41:AJ41" si="24">AI10-AI6</f>
        <v>10.524778026159346</v>
      </c>
      <c r="AJ41" s="86">
        <f t="shared" si="24"/>
        <v>12.069209849352582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"/>
  <sheetViews>
    <sheetView topLeftCell="AH1" zoomScale="80" zoomScaleNormal="80" zoomScalePageLayoutView="80" workbookViewId="0">
      <selection activeCell="AU1" sqref="A1:XFD1048576"/>
    </sheetView>
  </sheetViews>
  <sheetFormatPr baseColWidth="10" defaultColWidth="8.83203125" defaultRowHeight="13" x14ac:dyDescent="0"/>
  <cols>
    <col min="1" max="1" width="8.83203125" style="27"/>
    <col min="2" max="5" width="10.5" style="78" customWidth="1"/>
    <col min="6" max="6" width="15" style="78" bestFit="1" customWidth="1"/>
    <col min="7" max="8" width="8.83203125" style="78"/>
    <col min="9" max="9" width="8.5" style="78" bestFit="1" customWidth="1"/>
    <col min="10" max="11" width="8.83203125" style="78"/>
    <col min="12" max="15" width="10.5" style="78" customWidth="1"/>
    <col min="16" max="16" width="15" style="78" bestFit="1" customWidth="1"/>
    <col min="17" max="18" width="8.83203125" style="78"/>
    <col min="19" max="19" width="8.5" style="79" bestFit="1" customWidth="1"/>
    <col min="20" max="21" width="8.83203125" style="78"/>
    <col min="22" max="25" width="10.5" style="78" customWidth="1"/>
    <col min="26" max="26" width="15" style="78" bestFit="1" customWidth="1"/>
    <col min="27" max="28" width="8.83203125" style="78"/>
    <col min="29" max="29" width="8.5" style="78" bestFit="1" customWidth="1"/>
    <col min="30" max="31" width="8.83203125" style="78"/>
    <col min="32" max="33" width="9.5" style="78" bestFit="1" customWidth="1"/>
    <col min="34" max="34" width="9.5" style="78" customWidth="1"/>
    <col min="35" max="35" width="15" style="78" bestFit="1" customWidth="1"/>
    <col min="36" max="38" width="8.83203125" style="78"/>
    <col min="39" max="40" width="9.5" style="78" bestFit="1" customWidth="1"/>
    <col min="41" max="41" width="9.5" style="78" customWidth="1"/>
    <col min="42" max="42" width="15" style="78" bestFit="1" customWidth="1"/>
    <col min="43" max="45" width="8.83203125" style="78"/>
    <col min="46" max="47" width="9.5" style="78" bestFit="1" customWidth="1"/>
    <col min="48" max="49" width="9.5" style="78" customWidth="1"/>
    <col min="50" max="51" width="8.83203125" style="78"/>
    <col min="52" max="52" width="8.83203125" style="110"/>
    <col min="53" max="54" width="10" style="110" bestFit="1" customWidth="1"/>
    <col min="55" max="55" width="15" style="110" bestFit="1" customWidth="1"/>
    <col min="56" max="57" width="8.83203125" style="110"/>
    <col min="58" max="16384" width="8.83203125" style="78"/>
  </cols>
  <sheetData>
    <row r="1" spans="1:56">
      <c r="A1" s="27" t="s">
        <v>0</v>
      </c>
      <c r="K1" s="27" t="s">
        <v>1</v>
      </c>
      <c r="U1" s="27" t="s">
        <v>2</v>
      </c>
      <c r="AE1" s="27" t="s">
        <v>3</v>
      </c>
      <c r="AL1" s="27" t="s">
        <v>4</v>
      </c>
      <c r="AZ1" s="109" t="s">
        <v>23</v>
      </c>
    </row>
    <row r="2" spans="1:56">
      <c r="K2" s="27"/>
    </row>
    <row r="3" spans="1:56">
      <c r="B3" s="27" t="s">
        <v>5</v>
      </c>
      <c r="C3" s="27" t="s">
        <v>6</v>
      </c>
      <c r="D3" s="27" t="s">
        <v>7</v>
      </c>
      <c r="E3" s="111" t="s">
        <v>88</v>
      </c>
      <c r="F3" s="27" t="s">
        <v>8</v>
      </c>
      <c r="G3" s="27" t="s">
        <v>24</v>
      </c>
      <c r="I3" s="81" t="s">
        <v>9</v>
      </c>
      <c r="K3" s="27"/>
      <c r="L3" s="27" t="s">
        <v>5</v>
      </c>
      <c r="M3" s="27" t="s">
        <v>6</v>
      </c>
      <c r="N3" s="27" t="s">
        <v>7</v>
      </c>
      <c r="O3" s="111" t="s">
        <v>88</v>
      </c>
      <c r="P3" s="27" t="s">
        <v>8</v>
      </c>
      <c r="Q3" s="27" t="s">
        <v>24</v>
      </c>
      <c r="S3" s="81" t="s">
        <v>9</v>
      </c>
      <c r="U3" s="27"/>
      <c r="V3" s="27" t="s">
        <v>5</v>
      </c>
      <c r="W3" s="27" t="s">
        <v>6</v>
      </c>
      <c r="X3" s="27" t="s">
        <v>7</v>
      </c>
      <c r="Y3" s="111" t="s">
        <v>88</v>
      </c>
      <c r="Z3" s="27" t="s">
        <v>8</v>
      </c>
      <c r="AA3" s="27" t="s">
        <v>24</v>
      </c>
      <c r="AC3" s="81" t="s">
        <v>9</v>
      </c>
      <c r="AE3" s="27"/>
      <c r="AF3" s="27" t="s">
        <v>10</v>
      </c>
      <c r="AG3" s="27" t="s">
        <v>11</v>
      </c>
      <c r="AH3" s="111" t="s">
        <v>91</v>
      </c>
      <c r="AI3" s="27" t="s">
        <v>8</v>
      </c>
      <c r="AJ3" s="27" t="s">
        <v>24</v>
      </c>
      <c r="AL3" s="27"/>
      <c r="AM3" s="27" t="s">
        <v>10</v>
      </c>
      <c r="AN3" s="27" t="s">
        <v>11</v>
      </c>
      <c r="AO3" s="111" t="s">
        <v>91</v>
      </c>
      <c r="AP3" s="27" t="s">
        <v>8</v>
      </c>
      <c r="AQ3" s="27" t="s">
        <v>24</v>
      </c>
      <c r="AT3" s="81" t="s">
        <v>12</v>
      </c>
      <c r="AU3" s="81" t="s">
        <v>12</v>
      </c>
      <c r="AV3" s="112" t="s">
        <v>92</v>
      </c>
      <c r="AW3" s="81" t="s">
        <v>9</v>
      </c>
      <c r="AX3" s="81" t="s">
        <v>19</v>
      </c>
    </row>
    <row r="4" spans="1:56">
      <c r="A4" s="27">
        <v>2001</v>
      </c>
      <c r="B4" s="83">
        <f>I4/1000</f>
        <v>93.228999999999999</v>
      </c>
      <c r="C4" s="83"/>
      <c r="D4" s="83"/>
      <c r="E4" s="113"/>
      <c r="F4" s="83"/>
      <c r="I4" s="79">
        <v>93229</v>
      </c>
      <c r="J4" s="78">
        <v>93229</v>
      </c>
      <c r="K4" s="27">
        <v>2002</v>
      </c>
      <c r="L4" s="85">
        <f>S4/1000</f>
        <v>0.60399999999999998</v>
      </c>
      <c r="M4" s="85"/>
      <c r="N4" s="85"/>
      <c r="O4" s="114"/>
      <c r="P4" s="85"/>
      <c r="S4" s="79">
        <v>604</v>
      </c>
      <c r="T4" s="78">
        <v>604</v>
      </c>
      <c r="U4" s="27">
        <v>2002</v>
      </c>
      <c r="V4" s="85">
        <f>AC4/1000</f>
        <v>-0.154</v>
      </c>
      <c r="W4" s="85"/>
      <c r="X4" s="85"/>
      <c r="Y4" s="114"/>
      <c r="Z4" s="85"/>
      <c r="AC4" s="78">
        <v>-154</v>
      </c>
      <c r="AD4" s="78">
        <v>-154</v>
      </c>
      <c r="AE4" s="27">
        <v>2001</v>
      </c>
      <c r="AF4" s="85">
        <f>AF13/1000</f>
        <v>37.564999999999998</v>
      </c>
      <c r="AH4" s="115"/>
      <c r="AL4" s="27">
        <v>2001</v>
      </c>
      <c r="AM4" s="91">
        <v>2.4381472115000666</v>
      </c>
      <c r="AN4" s="91"/>
      <c r="AO4" s="117"/>
      <c r="AP4" s="91"/>
      <c r="AT4" s="81">
        <v>2008</v>
      </c>
      <c r="AU4" s="81">
        <v>2011</v>
      </c>
      <c r="AV4" s="112">
        <v>2012</v>
      </c>
      <c r="AW4" s="81" t="s">
        <v>15</v>
      </c>
      <c r="AX4" s="81" t="s">
        <v>15</v>
      </c>
      <c r="BA4" s="109" t="s">
        <v>6</v>
      </c>
      <c r="BB4" s="109" t="s">
        <v>7</v>
      </c>
      <c r="BC4" s="109" t="s">
        <v>8</v>
      </c>
      <c r="BD4" s="109" t="s">
        <v>24</v>
      </c>
    </row>
    <row r="5" spans="1:56">
      <c r="A5" s="27">
        <v>2002</v>
      </c>
      <c r="B5" s="83">
        <f t="shared" ref="B5:B15" si="0">I5/1000</f>
        <v>93.679000000000002</v>
      </c>
      <c r="C5" s="83"/>
      <c r="D5" s="83"/>
      <c r="E5" s="113"/>
      <c r="F5" s="83"/>
      <c r="I5" s="79">
        <v>93679</v>
      </c>
      <c r="J5" s="78">
        <v>93679</v>
      </c>
      <c r="K5" s="27">
        <v>2003</v>
      </c>
      <c r="L5" s="85">
        <f t="shared" ref="L5:L14" si="1">S5/1000</f>
        <v>0.94699999999999995</v>
      </c>
      <c r="M5" s="85"/>
      <c r="N5" s="85"/>
      <c r="O5" s="114"/>
      <c r="P5" s="85"/>
      <c r="S5" s="79">
        <v>947</v>
      </c>
      <c r="T5" s="78">
        <v>947</v>
      </c>
      <c r="U5" s="27">
        <v>2003</v>
      </c>
      <c r="V5" s="85">
        <f t="shared" ref="V5:V14" si="2">AC5/1000</f>
        <v>-0.159</v>
      </c>
      <c r="W5" s="85"/>
      <c r="X5" s="85"/>
      <c r="Y5" s="114"/>
      <c r="Z5" s="85"/>
      <c r="AC5" s="78">
        <v>-159</v>
      </c>
      <c r="AD5" s="78">
        <v>-159</v>
      </c>
      <c r="AE5" s="27">
        <v>2006</v>
      </c>
      <c r="AF5" s="85">
        <f t="shared" ref="AF5:AI10" si="3">AF14/1000</f>
        <v>39.555999999999997</v>
      </c>
      <c r="AH5" s="115"/>
      <c r="AL5" s="27">
        <v>2006</v>
      </c>
      <c r="AM5" s="91">
        <v>2.3946809586409143</v>
      </c>
      <c r="AN5" s="91"/>
      <c r="AO5" s="117"/>
      <c r="AP5" s="91"/>
      <c r="AS5" s="27" t="s">
        <v>14</v>
      </c>
      <c r="AV5" s="115"/>
      <c r="AZ5" s="109">
        <v>2011</v>
      </c>
      <c r="BA5" s="116">
        <f>BA12/1000</f>
        <v>51.270192613158507</v>
      </c>
      <c r="BB5" s="116">
        <f>BC5</f>
        <v>51.916742614302208</v>
      </c>
      <c r="BC5" s="116">
        <v>51.916742614302208</v>
      </c>
      <c r="BD5" s="116">
        <v>51.916742614302208</v>
      </c>
    </row>
    <row r="6" spans="1:56">
      <c r="A6" s="27">
        <v>2003</v>
      </c>
      <c r="B6" s="83">
        <f t="shared" si="0"/>
        <v>94.466999999999999</v>
      </c>
      <c r="C6" s="83"/>
      <c r="D6" s="83"/>
      <c r="E6" s="113"/>
      <c r="F6" s="83"/>
      <c r="I6" s="79">
        <v>94467</v>
      </c>
      <c r="J6" s="78">
        <v>94467</v>
      </c>
      <c r="K6" s="27">
        <v>2004</v>
      </c>
      <c r="L6" s="85">
        <f t="shared" si="1"/>
        <v>1.115</v>
      </c>
      <c r="M6" s="85"/>
      <c r="N6" s="85"/>
      <c r="O6" s="114"/>
      <c r="P6" s="85"/>
      <c r="S6" s="79">
        <v>1115</v>
      </c>
      <c r="T6" s="78">
        <v>1115</v>
      </c>
      <c r="U6" s="27">
        <v>2004</v>
      </c>
      <c r="V6" s="85">
        <f t="shared" si="2"/>
        <v>-2E-3</v>
      </c>
      <c r="W6" s="85"/>
      <c r="X6" s="85"/>
      <c r="Y6" s="114"/>
      <c r="Z6" s="85"/>
      <c r="AC6" s="78">
        <v>-2</v>
      </c>
      <c r="AD6" s="78">
        <v>-2</v>
      </c>
      <c r="AE6" s="27">
        <v>2011</v>
      </c>
      <c r="AF6" s="85">
        <f t="shared" si="3"/>
        <v>41.654000000000003</v>
      </c>
      <c r="AG6" s="85">
        <f t="shared" si="3"/>
        <v>41.317</v>
      </c>
      <c r="AH6" s="114">
        <f t="shared" ref="AH6" si="4">AH15/1000</f>
        <v>41.313251572459052</v>
      </c>
      <c r="AI6" s="85">
        <f t="shared" si="3"/>
        <v>41.313251572459052</v>
      </c>
      <c r="AJ6" s="85">
        <f t="shared" ref="AJ6" si="5">AJ15/1000</f>
        <v>41.313251572459052</v>
      </c>
      <c r="AL6" s="27">
        <v>2011</v>
      </c>
      <c r="AM6" s="91">
        <v>2.3557641523022999</v>
      </c>
      <c r="AN6" s="91">
        <v>2.3988672943340514</v>
      </c>
      <c r="AO6" s="117">
        <v>2.3988969122988753</v>
      </c>
      <c r="AP6" s="91">
        <v>2.3988969122988753</v>
      </c>
      <c r="AQ6" s="91">
        <v>2.3988969122988753</v>
      </c>
      <c r="AS6" s="27">
        <v>2001</v>
      </c>
      <c r="AT6" s="85">
        <f>B4</f>
        <v>93.228999999999999</v>
      </c>
      <c r="AV6" s="115"/>
      <c r="AZ6" s="109">
        <v>2016</v>
      </c>
      <c r="BA6" s="116">
        <f t="shared" ref="BA6:BB9" si="6">BA13/1000</f>
        <v>51.896310726226147</v>
      </c>
      <c r="BB6" s="116">
        <f t="shared" si="6"/>
        <v>52.710857995378497</v>
      </c>
      <c r="BC6" s="116">
        <v>51.618447470441609</v>
      </c>
      <c r="BD6" s="116">
        <v>52.255814670429508</v>
      </c>
    </row>
    <row r="7" spans="1:56">
      <c r="A7" s="27">
        <v>2004</v>
      </c>
      <c r="B7" s="83">
        <f t="shared" si="0"/>
        <v>95.58</v>
      </c>
      <c r="C7" s="83"/>
      <c r="D7" s="83"/>
      <c r="E7" s="113"/>
      <c r="F7" s="83"/>
      <c r="I7" s="79">
        <v>95580</v>
      </c>
      <c r="J7" s="78">
        <v>95580</v>
      </c>
      <c r="K7" s="27">
        <v>2005</v>
      </c>
      <c r="L7" s="85">
        <f t="shared" si="1"/>
        <v>0.76400000000000001</v>
      </c>
      <c r="M7" s="85"/>
      <c r="N7" s="85"/>
      <c r="O7" s="114"/>
      <c r="P7" s="85"/>
      <c r="S7" s="79">
        <v>764</v>
      </c>
      <c r="T7" s="78">
        <v>764</v>
      </c>
      <c r="U7" s="27">
        <v>2005</v>
      </c>
      <c r="V7" s="85">
        <f t="shared" si="2"/>
        <v>-3.6999999999999998E-2</v>
      </c>
      <c r="W7" s="85"/>
      <c r="X7" s="85"/>
      <c r="Y7" s="114"/>
      <c r="Z7" s="85"/>
      <c r="AC7" s="78">
        <v>-37</v>
      </c>
      <c r="AD7" s="78">
        <v>-37</v>
      </c>
      <c r="AE7" s="27">
        <v>2016</v>
      </c>
      <c r="AF7" s="85">
        <f t="shared" si="3"/>
        <v>44.061</v>
      </c>
      <c r="AG7" s="85">
        <f t="shared" si="3"/>
        <v>43.441000000000003</v>
      </c>
      <c r="AH7" s="114">
        <f t="shared" ref="AH7" si="7">AH16/1000</f>
        <v>42.97436123650877</v>
      </c>
      <c r="AI7" s="85">
        <f t="shared" si="3"/>
        <v>42.80404690074171</v>
      </c>
      <c r="AJ7" s="85">
        <f t="shared" ref="AJ7" si="8">AJ16/1000</f>
        <v>42.864953180146145</v>
      </c>
      <c r="AL7" s="27">
        <v>2016</v>
      </c>
      <c r="AM7" s="91">
        <v>2.3095254306529585</v>
      </c>
      <c r="AN7" s="91">
        <v>2.3691443567137038</v>
      </c>
      <c r="AO7" s="117">
        <v>2.3534949027359748</v>
      </c>
      <c r="AP7" s="91">
        <v>2.3652708750274782</v>
      </c>
      <c r="AQ7" s="91">
        <v>2.3765163660071988</v>
      </c>
      <c r="AS7" s="27">
        <v>2011</v>
      </c>
      <c r="AT7" s="85">
        <f>C14</f>
        <v>100.3</v>
      </c>
      <c r="AU7" s="85">
        <f>D14</f>
        <v>100.911</v>
      </c>
      <c r="AV7" s="114">
        <f>AU7</f>
        <v>100.911</v>
      </c>
      <c r="AW7" s="85">
        <f>AU7</f>
        <v>100.911</v>
      </c>
      <c r="AX7" s="85">
        <f>AW7</f>
        <v>100.911</v>
      </c>
      <c r="AY7" s="98"/>
      <c r="AZ7" s="109">
        <v>2021</v>
      </c>
      <c r="BA7" s="116">
        <f t="shared" si="6"/>
        <v>52.897949863516914</v>
      </c>
      <c r="BB7" s="116">
        <f t="shared" si="6"/>
        <v>53.440273376557712</v>
      </c>
      <c r="BC7" s="116">
        <v>51.320604392502304</v>
      </c>
      <c r="BD7" s="116">
        <v>52.92584661671026</v>
      </c>
    </row>
    <row r="8" spans="1:56">
      <c r="A8" s="27">
        <v>2005</v>
      </c>
      <c r="B8" s="83">
        <f t="shared" si="0"/>
        <v>96.307000000000002</v>
      </c>
      <c r="C8" s="83"/>
      <c r="D8" s="83"/>
      <c r="E8" s="113"/>
      <c r="F8" s="83"/>
      <c r="I8" s="79">
        <v>96307</v>
      </c>
      <c r="J8" s="78">
        <v>96307</v>
      </c>
      <c r="K8" s="27">
        <v>2006</v>
      </c>
      <c r="L8" s="85">
        <f t="shared" si="1"/>
        <v>1.109</v>
      </c>
      <c r="M8" s="85"/>
      <c r="N8" s="85"/>
      <c r="O8" s="114"/>
      <c r="P8" s="85"/>
      <c r="S8" s="79">
        <v>1109</v>
      </c>
      <c r="T8" s="78">
        <v>1109</v>
      </c>
      <c r="U8" s="27">
        <v>2006</v>
      </c>
      <c r="V8" s="85">
        <f t="shared" si="2"/>
        <v>1.6E-2</v>
      </c>
      <c r="W8" s="85"/>
      <c r="X8" s="85"/>
      <c r="Y8" s="114"/>
      <c r="Z8" s="85"/>
      <c r="AC8" s="78">
        <v>16</v>
      </c>
      <c r="AD8" s="78">
        <v>16</v>
      </c>
      <c r="AE8" s="27">
        <v>2021</v>
      </c>
      <c r="AF8" s="85">
        <f t="shared" si="3"/>
        <v>46.387999999999998</v>
      </c>
      <c r="AG8" s="85">
        <f t="shared" si="3"/>
        <v>45.377000000000002</v>
      </c>
      <c r="AH8" s="114">
        <f t="shared" ref="AH8:AH10" si="9">AH17/1000</f>
        <v>44.686699818749929</v>
      </c>
      <c r="AI8" s="85">
        <f t="shared" si="3"/>
        <v>44.17591738338453</v>
      </c>
      <c r="AJ8" s="85">
        <f t="shared" ref="AJ8" si="10">AJ17/1000</f>
        <v>44.483230623308579</v>
      </c>
      <c r="AL8" s="27">
        <v>2021</v>
      </c>
      <c r="AM8" s="91">
        <v>2.273195654048461</v>
      </c>
      <c r="AN8" s="91">
        <v>2.3513674328404259</v>
      </c>
      <c r="AO8" s="117">
        <v>2.3184406155337709</v>
      </c>
      <c r="AP8" s="91">
        <v>2.3402874885670863</v>
      </c>
      <c r="AQ8" s="91">
        <v>2.3634645597982775</v>
      </c>
      <c r="AS8" s="27">
        <v>2016</v>
      </c>
      <c r="AT8" s="85">
        <f>C19</f>
        <v>104.1</v>
      </c>
      <c r="AU8" s="85">
        <f>D19</f>
        <v>104.87403065626447</v>
      </c>
      <c r="AV8" s="114">
        <f>E19</f>
        <v>103.1</v>
      </c>
      <c r="AW8" s="85">
        <f>F19</f>
        <v>103.24237686182744</v>
      </c>
      <c r="AX8" s="85">
        <f>G19</f>
        <v>103.82666580968554</v>
      </c>
      <c r="AZ8" s="109">
        <v>2026</v>
      </c>
      <c r="BA8" s="116">
        <f t="shared" si="6"/>
        <v>53.584653630379677</v>
      </c>
      <c r="BC8" s="116">
        <v>50.968465355121118</v>
      </c>
      <c r="BD8" s="116">
        <v>53.70983643602721</v>
      </c>
    </row>
    <row r="9" spans="1:56">
      <c r="A9" s="27">
        <v>2006</v>
      </c>
      <c r="B9" s="83">
        <f t="shared" si="0"/>
        <v>97.432000000000002</v>
      </c>
      <c r="C9" s="83"/>
      <c r="D9" s="83"/>
      <c r="E9" s="113"/>
      <c r="F9" s="83"/>
      <c r="I9" s="79">
        <v>97432</v>
      </c>
      <c r="J9" s="78">
        <v>97432</v>
      </c>
      <c r="K9" s="27">
        <v>2007</v>
      </c>
      <c r="L9" s="85">
        <f t="shared" si="1"/>
        <v>1.08</v>
      </c>
      <c r="M9" s="85"/>
      <c r="N9" s="85"/>
      <c r="O9" s="114"/>
      <c r="P9" s="85"/>
      <c r="S9" s="79">
        <v>1080</v>
      </c>
      <c r="T9" s="78">
        <v>1080</v>
      </c>
      <c r="U9" s="27">
        <v>2007</v>
      </c>
      <c r="V9" s="85">
        <f t="shared" si="2"/>
        <v>1.6E-2</v>
      </c>
      <c r="W9" s="85"/>
      <c r="X9" s="85"/>
      <c r="Y9" s="114"/>
      <c r="Z9" s="85"/>
      <c r="AC9" s="78">
        <v>16</v>
      </c>
      <c r="AD9" s="78">
        <v>16</v>
      </c>
      <c r="AE9" s="27">
        <v>2026</v>
      </c>
      <c r="AF9" s="85">
        <f t="shared" si="3"/>
        <v>48.491999999999997</v>
      </c>
      <c r="AH9" s="114">
        <f t="shared" si="9"/>
        <v>46.365807814514689</v>
      </c>
      <c r="AI9" s="85">
        <f t="shared" si="3"/>
        <v>45.550854668135457</v>
      </c>
      <c r="AJ9" s="85">
        <f t="shared" ref="AJ9" si="11">AJ18/1000</f>
        <v>46.296384533396079</v>
      </c>
      <c r="AL9" s="27">
        <v>2026</v>
      </c>
      <c r="AM9" s="91">
        <v>2.239585911078116</v>
      </c>
      <c r="AN9" s="91"/>
      <c r="AO9" s="117">
        <v>2.2741337093928085</v>
      </c>
      <c r="AP9" s="91">
        <v>2.3026395945732991</v>
      </c>
      <c r="AQ9" s="91">
        <v>2.3335422209159349</v>
      </c>
      <c r="AS9" s="27">
        <v>2021</v>
      </c>
      <c r="AT9" s="85">
        <f>C24</f>
        <v>108.1</v>
      </c>
      <c r="AU9" s="85">
        <f>D24</f>
        <v>108.90465365328407</v>
      </c>
      <c r="AV9" s="114">
        <f>E24</f>
        <v>105.9</v>
      </c>
      <c r="AW9" s="85">
        <f>F24</f>
        <v>105.65728872788148</v>
      </c>
      <c r="AX9" s="85">
        <f>G24</f>
        <v>107.31780317525339</v>
      </c>
      <c r="AZ9" s="109">
        <v>2031</v>
      </c>
      <c r="BA9" s="116">
        <f t="shared" si="6"/>
        <v>54.125715539720858</v>
      </c>
      <c r="BC9" s="116">
        <v>50.32473475493201</v>
      </c>
      <c r="BD9" s="116">
        <v>54.321532688532358</v>
      </c>
    </row>
    <row r="10" spans="1:56">
      <c r="A10" s="27">
        <v>2007</v>
      </c>
      <c r="B10" s="83">
        <f t="shared" si="0"/>
        <v>98.528000000000006</v>
      </c>
      <c r="C10" s="83"/>
      <c r="D10" s="83"/>
      <c r="E10" s="113"/>
      <c r="F10" s="83"/>
      <c r="I10" s="79">
        <v>98528</v>
      </c>
      <c r="J10" s="78">
        <v>98528</v>
      </c>
      <c r="K10" s="27">
        <v>2008</v>
      </c>
      <c r="L10" s="85">
        <f t="shared" si="1"/>
        <v>0.92500000000000004</v>
      </c>
      <c r="M10" s="85"/>
      <c r="N10" s="85"/>
      <c r="O10" s="114"/>
      <c r="P10" s="85"/>
      <c r="S10" s="79">
        <v>925</v>
      </c>
      <c r="T10" s="78">
        <v>925</v>
      </c>
      <c r="U10" s="27">
        <v>2008</v>
      </c>
      <c r="V10" s="85">
        <f t="shared" si="2"/>
        <v>3.6999999999999998E-2</v>
      </c>
      <c r="W10" s="85"/>
      <c r="X10" s="85"/>
      <c r="Y10" s="114"/>
      <c r="Z10" s="85"/>
      <c r="AC10" s="78">
        <v>37</v>
      </c>
      <c r="AD10" s="78">
        <v>37</v>
      </c>
      <c r="AE10" s="27">
        <v>2031</v>
      </c>
      <c r="AF10" s="85">
        <f t="shared" si="3"/>
        <v>50.207999999999998</v>
      </c>
      <c r="AH10" s="114">
        <f t="shared" si="9"/>
        <v>47.800359686016137</v>
      </c>
      <c r="AI10" s="85">
        <f t="shared" si="3"/>
        <v>46.755257398441245</v>
      </c>
      <c r="AJ10" s="85">
        <f t="shared" ref="AJ10" si="12">AJ19/1000</f>
        <v>48.066528634914171</v>
      </c>
      <c r="AL10" s="27">
        <v>2031</v>
      </c>
      <c r="AM10" s="91">
        <v>2.2119184193753982</v>
      </c>
      <c r="AN10" s="91"/>
      <c r="AO10" s="117">
        <v>2.2395521536222764</v>
      </c>
      <c r="AP10" s="91">
        <v>2.2697638224232977</v>
      </c>
      <c r="AQ10" s="91">
        <v>2.3055120238036544</v>
      </c>
      <c r="AS10" s="27">
        <v>2026</v>
      </c>
      <c r="AT10" s="85">
        <f>C29</f>
        <v>111.6</v>
      </c>
      <c r="AU10" s="85"/>
      <c r="AV10" s="114">
        <f>E29</f>
        <v>108.3</v>
      </c>
      <c r="AW10" s="85">
        <f>F29</f>
        <v>107.79358453417099</v>
      </c>
      <c r="AX10" s="85">
        <f>G29</f>
        <v>110.7856610102049</v>
      </c>
    </row>
    <row r="11" spans="1:56">
      <c r="A11" s="27">
        <v>2008</v>
      </c>
      <c r="B11" s="83">
        <f t="shared" si="0"/>
        <v>99.49</v>
      </c>
      <c r="C11" s="83">
        <v>98</v>
      </c>
      <c r="D11" s="83"/>
      <c r="E11" s="113"/>
      <c r="F11" s="83"/>
      <c r="I11" s="79">
        <v>99490</v>
      </c>
      <c r="J11" s="78">
        <v>99490</v>
      </c>
      <c r="K11" s="27">
        <v>2009</v>
      </c>
      <c r="L11" s="85">
        <f t="shared" si="1"/>
        <v>0.52</v>
      </c>
      <c r="M11" s="85">
        <v>0.7</v>
      </c>
      <c r="N11" s="85"/>
      <c r="O11" s="114"/>
      <c r="P11" s="85"/>
      <c r="S11" s="79">
        <v>520</v>
      </c>
      <c r="T11" s="78">
        <v>520</v>
      </c>
      <c r="U11" s="27">
        <v>2009</v>
      </c>
      <c r="V11" s="85">
        <f t="shared" si="2"/>
        <v>2E-3</v>
      </c>
      <c r="W11" s="85">
        <v>0</v>
      </c>
      <c r="X11" s="85"/>
      <c r="Y11" s="114"/>
      <c r="Z11" s="85"/>
      <c r="AC11" s="78">
        <v>2</v>
      </c>
      <c r="AD11" s="78">
        <v>2</v>
      </c>
      <c r="AS11" s="27">
        <v>2031</v>
      </c>
      <c r="AT11" s="85">
        <f>C34</f>
        <v>114.5</v>
      </c>
      <c r="AU11" s="85"/>
      <c r="AV11" s="114">
        <f>E34</f>
        <v>110.3</v>
      </c>
      <c r="AW11" s="85">
        <f>F34</f>
        <v>109.52988661335877</v>
      </c>
      <c r="AX11" s="85">
        <f>G34</f>
        <v>113.99000310005232</v>
      </c>
    </row>
    <row r="12" spans="1:56">
      <c r="A12" s="27">
        <v>2009</v>
      </c>
      <c r="B12" s="83">
        <f t="shared" si="0"/>
        <v>100.012</v>
      </c>
      <c r="C12" s="83">
        <v>98.8</v>
      </c>
      <c r="D12" s="83"/>
      <c r="E12" s="113"/>
      <c r="F12" s="83"/>
      <c r="I12" s="79">
        <v>100012</v>
      </c>
      <c r="J12" s="78">
        <v>100012</v>
      </c>
      <c r="K12" s="27">
        <v>2010</v>
      </c>
      <c r="L12" s="85">
        <f t="shared" si="1"/>
        <v>0.47799999999999998</v>
      </c>
      <c r="M12" s="85">
        <v>0.7</v>
      </c>
      <c r="N12" s="85"/>
      <c r="O12" s="114"/>
      <c r="P12" s="85"/>
      <c r="S12" s="79">
        <v>478</v>
      </c>
      <c r="T12" s="78">
        <v>478</v>
      </c>
      <c r="U12" s="27">
        <v>2010</v>
      </c>
      <c r="V12" s="85">
        <f t="shared" si="2"/>
        <v>-6.6000000000000003E-2</v>
      </c>
      <c r="W12" s="85">
        <v>0</v>
      </c>
      <c r="X12" s="85"/>
      <c r="Y12" s="114"/>
      <c r="Z12" s="85"/>
      <c r="AC12" s="78">
        <v>-66</v>
      </c>
      <c r="AD12" s="78">
        <v>-66</v>
      </c>
      <c r="AV12" s="115"/>
      <c r="BA12" s="118">
        <v>51270.192613158506</v>
      </c>
      <c r="BB12" s="118"/>
    </row>
    <row r="13" spans="1:56">
      <c r="A13" s="27">
        <v>2010</v>
      </c>
      <c r="B13" s="83">
        <f t="shared" si="0"/>
        <v>100.42400000000001</v>
      </c>
      <c r="C13" s="83">
        <v>99.5</v>
      </c>
      <c r="D13" s="83"/>
      <c r="E13" s="113"/>
      <c r="F13" s="83"/>
      <c r="I13" s="79">
        <v>100424</v>
      </c>
      <c r="J13" s="78">
        <v>100424</v>
      </c>
      <c r="K13" s="27">
        <v>2011</v>
      </c>
      <c r="L13" s="85">
        <f t="shared" si="1"/>
        <v>0.40799999999999997</v>
      </c>
      <c r="M13" s="85">
        <v>0.7</v>
      </c>
      <c r="N13" s="85"/>
      <c r="O13" s="114"/>
      <c r="P13" s="85"/>
      <c r="S13" s="79">
        <v>408</v>
      </c>
      <c r="T13" s="78">
        <v>408</v>
      </c>
      <c r="U13" s="27">
        <v>2011</v>
      </c>
      <c r="V13" s="85">
        <f t="shared" si="2"/>
        <v>7.9000000000000001E-2</v>
      </c>
      <c r="W13" s="85">
        <v>0</v>
      </c>
      <c r="X13" s="85"/>
      <c r="Y13" s="114"/>
      <c r="Z13" s="85"/>
      <c r="AC13" s="78">
        <v>79</v>
      </c>
      <c r="AD13" s="78">
        <v>79</v>
      </c>
      <c r="AF13" s="79">
        <v>37565</v>
      </c>
      <c r="AG13" s="79"/>
      <c r="AH13" s="79"/>
      <c r="AI13" s="79"/>
      <c r="AS13" s="27" t="s">
        <v>16</v>
      </c>
      <c r="AV13" s="115"/>
      <c r="BA13" s="118">
        <v>51896.310726226147</v>
      </c>
      <c r="BB13" s="118">
        <v>52710.857995378494</v>
      </c>
    </row>
    <row r="14" spans="1:56">
      <c r="A14" s="27">
        <v>2011</v>
      </c>
      <c r="B14" s="83">
        <f t="shared" si="0"/>
        <v>100.911</v>
      </c>
      <c r="C14" s="83">
        <v>100.3</v>
      </c>
      <c r="D14" s="83">
        <v>100.911</v>
      </c>
      <c r="E14" s="113"/>
      <c r="F14" s="83"/>
      <c r="I14" s="79">
        <v>100911</v>
      </c>
      <c r="J14" s="78">
        <v>100911</v>
      </c>
      <c r="K14" s="27">
        <v>2012</v>
      </c>
      <c r="L14" s="85">
        <f t="shared" si="1"/>
        <v>0.19800000000000001</v>
      </c>
      <c r="M14" s="85">
        <v>0.8</v>
      </c>
      <c r="N14" s="85">
        <v>0.70449429726837598</v>
      </c>
      <c r="O14" s="114"/>
      <c r="P14" s="85"/>
      <c r="S14" s="79">
        <v>198</v>
      </c>
      <c r="T14" s="78">
        <v>198</v>
      </c>
      <c r="U14" s="27">
        <v>2012</v>
      </c>
      <c r="V14" s="85">
        <f t="shared" si="2"/>
        <v>7.6999999999999999E-2</v>
      </c>
      <c r="W14" s="85">
        <v>0</v>
      </c>
      <c r="X14" s="85">
        <v>4.1863172338181417E-2</v>
      </c>
      <c r="Y14" s="114"/>
      <c r="Z14" s="85"/>
      <c r="AC14" s="78">
        <v>77</v>
      </c>
      <c r="AD14" s="78">
        <v>77</v>
      </c>
      <c r="AF14" s="79">
        <v>39556</v>
      </c>
      <c r="AG14" s="79"/>
      <c r="AH14" s="79"/>
      <c r="AI14" s="79"/>
      <c r="AS14" s="27">
        <v>2001</v>
      </c>
      <c r="AT14" s="85">
        <f t="shared" ref="AT14:AT20" si="13">AF4</f>
        <v>37.564999999999998</v>
      </c>
      <c r="AV14" s="115"/>
      <c r="BA14" s="118">
        <v>52897.949863516915</v>
      </c>
      <c r="BB14" s="118">
        <v>53440.273376557714</v>
      </c>
    </row>
    <row r="15" spans="1:56">
      <c r="A15" s="27">
        <v>2012</v>
      </c>
      <c r="B15" s="83">
        <f t="shared" si="0"/>
        <v>101.18600000000001</v>
      </c>
      <c r="C15" s="83">
        <v>101</v>
      </c>
      <c r="D15" s="83">
        <v>101.65742334438085</v>
      </c>
      <c r="E15" s="113">
        <v>101.2</v>
      </c>
      <c r="F15" s="83">
        <f t="shared" ref="F15:G34" si="14">I15/1000</f>
        <v>101.18600000000001</v>
      </c>
      <c r="G15" s="83">
        <f t="shared" si="14"/>
        <v>101.18600000000001</v>
      </c>
      <c r="I15" s="79">
        <v>101186</v>
      </c>
      <c r="J15" s="78">
        <v>101186</v>
      </c>
      <c r="K15" s="27">
        <v>2013</v>
      </c>
      <c r="L15" s="85"/>
      <c r="M15" s="85">
        <v>0.8</v>
      </c>
      <c r="N15" s="85">
        <v>0.7508902743483854</v>
      </c>
      <c r="O15" s="114">
        <v>0.5</v>
      </c>
      <c r="P15" s="85">
        <f t="shared" ref="P15:Q33" si="15">S15/1000</f>
        <v>0.46773233090620636</v>
      </c>
      <c r="Q15" s="85">
        <f t="shared" si="15"/>
        <v>0.59214391551902557</v>
      </c>
      <c r="S15" s="79">
        <v>467.73233090620636</v>
      </c>
      <c r="T15" s="78">
        <v>592.14391551902554</v>
      </c>
      <c r="U15" s="27">
        <v>2013</v>
      </c>
      <c r="V15" s="85"/>
      <c r="W15" s="85">
        <v>0</v>
      </c>
      <c r="X15" s="85">
        <v>2.8116648524329463E-2</v>
      </c>
      <c r="Y15" s="119">
        <v>-0.1</v>
      </c>
      <c r="Z15" s="85">
        <f t="shared" ref="Z15:AA33" si="16">AC15/1000</f>
        <v>4.4836290965160855E-2</v>
      </c>
      <c r="AA15" s="85">
        <f t="shared" si="16"/>
        <v>4.7953538799780288E-2</v>
      </c>
      <c r="AC15" s="79">
        <v>44.836290965160856</v>
      </c>
      <c r="AD15" s="78">
        <v>47.95353879978029</v>
      </c>
      <c r="AF15" s="79">
        <v>41654</v>
      </c>
      <c r="AG15" s="79">
        <v>41317</v>
      </c>
      <c r="AH15" s="79">
        <v>41313.251572459048</v>
      </c>
      <c r="AI15" s="79">
        <v>41313.251572459048</v>
      </c>
      <c r="AJ15" s="79">
        <v>41313.251572459048</v>
      </c>
      <c r="AS15" s="27">
        <v>2006</v>
      </c>
      <c r="AT15" s="85">
        <f t="shared" si="13"/>
        <v>39.555999999999997</v>
      </c>
      <c r="AV15" s="115"/>
      <c r="BA15" s="118">
        <v>53584.653630379675</v>
      </c>
    </row>
    <row r="16" spans="1:56">
      <c r="A16" s="27">
        <v>2013</v>
      </c>
      <c r="B16" s="83"/>
      <c r="C16" s="83">
        <v>101.8</v>
      </c>
      <c r="D16" s="83">
        <v>102.43826496400941</v>
      </c>
      <c r="E16" s="113">
        <v>101.6</v>
      </c>
      <c r="F16" s="83">
        <f t="shared" si="14"/>
        <v>101.69856862187137</v>
      </c>
      <c r="G16" s="83">
        <f t="shared" si="14"/>
        <v>101.82609745431881</v>
      </c>
      <c r="I16" s="79">
        <v>101698.56862187137</v>
      </c>
      <c r="J16" s="78">
        <v>101826.09745431881</v>
      </c>
      <c r="K16" s="27">
        <v>2014</v>
      </c>
      <c r="L16" s="85"/>
      <c r="M16" s="85">
        <v>0.8</v>
      </c>
      <c r="N16" s="85">
        <v>0.78124186343715862</v>
      </c>
      <c r="O16" s="114">
        <v>0.5</v>
      </c>
      <c r="P16" s="85">
        <f t="shared" si="15"/>
        <v>0.48346350336192606</v>
      </c>
      <c r="Q16" s="85">
        <f t="shared" si="15"/>
        <v>0.60908675817461566</v>
      </c>
      <c r="S16" s="79">
        <v>483.46350336192609</v>
      </c>
      <c r="T16" s="78">
        <v>609.08675817461562</v>
      </c>
      <c r="U16" s="27">
        <v>2014</v>
      </c>
      <c r="V16" s="85"/>
      <c r="W16" s="85">
        <v>0</v>
      </c>
      <c r="X16" s="85">
        <v>2.0448273630690524E-2</v>
      </c>
      <c r="Y16" s="119">
        <v>0</v>
      </c>
      <c r="Z16" s="85">
        <f t="shared" si="16"/>
        <v>4.5140902072206703E-2</v>
      </c>
      <c r="AA16" s="85">
        <f t="shared" si="16"/>
        <v>5.3472001878164067E-2</v>
      </c>
      <c r="AC16" s="79">
        <v>45.1409020722067</v>
      </c>
      <c r="AD16" s="78">
        <v>53.472001878164065</v>
      </c>
      <c r="AF16" s="79">
        <v>44061</v>
      </c>
      <c r="AG16" s="79">
        <v>43441</v>
      </c>
      <c r="AH16" s="79">
        <v>42974.361236508768</v>
      </c>
      <c r="AI16" s="79">
        <v>42804.046900741712</v>
      </c>
      <c r="AJ16" s="79">
        <v>42864.953180146142</v>
      </c>
      <c r="AS16" s="27">
        <v>2011</v>
      </c>
      <c r="AT16" s="85">
        <f t="shared" si="13"/>
        <v>41.654000000000003</v>
      </c>
      <c r="AU16" s="85">
        <f t="shared" ref="AU16:AX18" si="17">AG6</f>
        <v>41.317</v>
      </c>
      <c r="AV16" s="114">
        <f t="shared" si="17"/>
        <v>41.313251572459052</v>
      </c>
      <c r="AW16" s="85">
        <f t="shared" si="17"/>
        <v>41.313251572459052</v>
      </c>
      <c r="AX16" s="85">
        <f t="shared" si="17"/>
        <v>41.313251572459052</v>
      </c>
      <c r="BA16" s="118">
        <v>54125.715539720855</v>
      </c>
    </row>
    <row r="17" spans="1:50">
      <c r="A17" s="27">
        <v>2014</v>
      </c>
      <c r="B17" s="83"/>
      <c r="C17" s="83">
        <v>102.6</v>
      </c>
      <c r="D17" s="83">
        <v>103.24215536707767</v>
      </c>
      <c r="E17" s="113">
        <v>102.1</v>
      </c>
      <c r="F17" s="83">
        <f t="shared" si="14"/>
        <v>102.2271730273055</v>
      </c>
      <c r="G17" s="83">
        <f t="shared" si="14"/>
        <v>102.48865621437159</v>
      </c>
      <c r="I17" s="79">
        <v>102227.1730273055</v>
      </c>
      <c r="J17" s="78">
        <v>102488.65621437159</v>
      </c>
      <c r="K17" s="27">
        <v>2015</v>
      </c>
      <c r="L17" s="85"/>
      <c r="M17" s="85">
        <v>0.8</v>
      </c>
      <c r="N17" s="85">
        <v>0.81793880587863721</v>
      </c>
      <c r="O17" s="114">
        <v>0.6</v>
      </c>
      <c r="P17" s="85">
        <f t="shared" si="15"/>
        <v>0.48684468603588343</v>
      </c>
      <c r="Q17" s="85">
        <f t="shared" si="15"/>
        <v>0.62523557108326377</v>
      </c>
      <c r="S17" s="79">
        <v>486.84468603588346</v>
      </c>
      <c r="T17" s="78">
        <v>625.23557108326372</v>
      </c>
      <c r="U17" s="27">
        <v>2015</v>
      </c>
      <c r="V17" s="85"/>
      <c r="W17" s="85">
        <v>0</v>
      </c>
      <c r="X17" s="85">
        <v>-1.4424494135270719E-3</v>
      </c>
      <c r="Y17" s="119">
        <v>-0.1</v>
      </c>
      <c r="Z17" s="85">
        <f t="shared" si="16"/>
        <v>3.4679395741184747E-2</v>
      </c>
      <c r="AA17" s="85">
        <f t="shared" si="16"/>
        <v>4.8448051406041262E-2</v>
      </c>
      <c r="AC17" s="79">
        <v>34.679395741184749</v>
      </c>
      <c r="AD17" s="78">
        <v>48.448051406041259</v>
      </c>
      <c r="AF17" s="79">
        <v>46388</v>
      </c>
      <c r="AG17" s="79">
        <v>45377</v>
      </c>
      <c r="AH17" s="79">
        <v>44686.699818749927</v>
      </c>
      <c r="AI17" s="79">
        <v>44175.917383384527</v>
      </c>
      <c r="AJ17" s="79">
        <v>44483.230623308576</v>
      </c>
      <c r="AS17" s="27">
        <v>2016</v>
      </c>
      <c r="AT17" s="85">
        <f t="shared" si="13"/>
        <v>44.061</v>
      </c>
      <c r="AU17" s="85">
        <f t="shared" si="17"/>
        <v>43.441000000000003</v>
      </c>
      <c r="AV17" s="114">
        <f t="shared" si="17"/>
        <v>42.97436123650877</v>
      </c>
      <c r="AW17" s="85">
        <f t="shared" si="17"/>
        <v>42.80404690074171</v>
      </c>
      <c r="AX17" s="85">
        <f t="shared" si="17"/>
        <v>42.864953180146145</v>
      </c>
    </row>
    <row r="18" spans="1:50">
      <c r="A18" s="27">
        <v>2015</v>
      </c>
      <c r="B18" s="83"/>
      <c r="C18" s="83">
        <v>103.4</v>
      </c>
      <c r="D18" s="83">
        <v>104.0613408456372</v>
      </c>
      <c r="E18" s="113">
        <v>102.6</v>
      </c>
      <c r="F18" s="83">
        <f t="shared" si="14"/>
        <v>102.74869710908257</v>
      </c>
      <c r="G18" s="83">
        <f t="shared" si="14"/>
        <v>103.16233983686089</v>
      </c>
      <c r="I18" s="79">
        <v>102748.69710908257</v>
      </c>
      <c r="J18" s="78">
        <v>103162.33983686089</v>
      </c>
      <c r="K18" s="27">
        <v>2016</v>
      </c>
      <c r="L18" s="85"/>
      <c r="M18" s="85">
        <v>0.8</v>
      </c>
      <c r="N18" s="85">
        <v>0.8163072875499563</v>
      </c>
      <c r="O18" s="114">
        <v>0.6</v>
      </c>
      <c r="P18" s="85">
        <f t="shared" si="15"/>
        <v>0.46743947431058391</v>
      </c>
      <c r="Q18" s="85">
        <f t="shared" si="15"/>
        <v>0.61885960305438592</v>
      </c>
      <c r="S18" s="79">
        <v>467.43947431058393</v>
      </c>
      <c r="T18" s="78">
        <v>618.85960305438596</v>
      </c>
      <c r="U18" s="27">
        <v>2016</v>
      </c>
      <c r="V18" s="85"/>
      <c r="W18" s="85">
        <v>0</v>
      </c>
      <c r="X18" s="85">
        <v>-6.301705777631895E-3</v>
      </c>
      <c r="Y18" s="119">
        <v>0</v>
      </c>
      <c r="Z18" s="85">
        <f t="shared" si="16"/>
        <v>2.6240278434281322E-2</v>
      </c>
      <c r="AA18" s="85">
        <f t="shared" si="16"/>
        <v>4.5466369770262534E-2</v>
      </c>
      <c r="AC18" s="79">
        <v>26.240278434281322</v>
      </c>
      <c r="AD18" s="78">
        <v>45.466369770262531</v>
      </c>
      <c r="AF18" s="78">
        <v>48492</v>
      </c>
      <c r="AG18" s="79"/>
      <c r="AH18" s="79">
        <v>46365.807814514686</v>
      </c>
      <c r="AI18" s="79">
        <v>45550.854668135456</v>
      </c>
      <c r="AJ18" s="79">
        <v>46296.384533396078</v>
      </c>
      <c r="AS18" s="27">
        <v>2021</v>
      </c>
      <c r="AT18" s="85">
        <f t="shared" si="13"/>
        <v>46.387999999999998</v>
      </c>
      <c r="AU18" s="85">
        <f t="shared" si="17"/>
        <v>45.377000000000002</v>
      </c>
      <c r="AV18" s="114">
        <f t="shared" si="17"/>
        <v>44.686699818749929</v>
      </c>
      <c r="AW18" s="85">
        <f t="shared" si="17"/>
        <v>44.17591738338453</v>
      </c>
      <c r="AX18" s="85">
        <f t="shared" si="17"/>
        <v>44.483230623308579</v>
      </c>
    </row>
    <row r="19" spans="1:50">
      <c r="A19" s="27">
        <v>2016</v>
      </c>
      <c r="B19" s="83"/>
      <c r="C19" s="83">
        <v>104.1</v>
      </c>
      <c r="D19" s="83">
        <v>104.87403065626447</v>
      </c>
      <c r="E19" s="113">
        <v>103.1</v>
      </c>
      <c r="F19" s="83">
        <f t="shared" si="14"/>
        <v>103.24237686182744</v>
      </c>
      <c r="G19" s="83">
        <f t="shared" si="14"/>
        <v>103.82666580968554</v>
      </c>
      <c r="I19" s="79">
        <v>103242.37686182743</v>
      </c>
      <c r="J19" s="78">
        <v>103826.66580968554</v>
      </c>
      <c r="K19" s="27">
        <v>2017</v>
      </c>
      <c r="L19" s="85"/>
      <c r="M19" s="85">
        <v>0.8</v>
      </c>
      <c r="N19" s="85">
        <v>0.82855047035900653</v>
      </c>
      <c r="O19" s="114">
        <v>0.6</v>
      </c>
      <c r="P19" s="85">
        <f t="shared" si="15"/>
        <v>0.47355451888105099</v>
      </c>
      <c r="Q19" s="85">
        <f t="shared" si="15"/>
        <v>0.63360222013583845</v>
      </c>
      <c r="S19" s="79">
        <v>473.55451888105097</v>
      </c>
      <c r="T19" s="78">
        <v>633.60222013583848</v>
      </c>
      <c r="U19" s="27">
        <v>2017</v>
      </c>
      <c r="V19" s="85"/>
      <c r="W19" s="85">
        <v>0</v>
      </c>
      <c r="X19" s="85">
        <v>-2.9780486214487693E-2</v>
      </c>
      <c r="Y19" s="119">
        <v>-0.1</v>
      </c>
      <c r="Z19" s="85">
        <f t="shared" si="16"/>
        <v>1.4654054800251401E-2</v>
      </c>
      <c r="AA19" s="85">
        <f t="shared" si="16"/>
        <v>3.9039448226646303E-2</v>
      </c>
      <c r="AC19" s="79">
        <v>14.654054800251402</v>
      </c>
      <c r="AD19" s="78">
        <v>39.0394482266463</v>
      </c>
      <c r="AF19" s="102">
        <v>50208</v>
      </c>
      <c r="AG19" s="79"/>
      <c r="AH19" s="79">
        <v>47800.359686016134</v>
      </c>
      <c r="AI19" s="79">
        <v>46755.257398441245</v>
      </c>
      <c r="AJ19" s="79">
        <v>48066.528634914168</v>
      </c>
      <c r="AS19" s="27">
        <v>2026</v>
      </c>
      <c r="AT19" s="85">
        <f t="shared" si="13"/>
        <v>48.491999999999997</v>
      </c>
      <c r="AV19" s="114">
        <f t="shared" ref="AV19:AX20" si="18">AH9</f>
        <v>46.365807814514689</v>
      </c>
      <c r="AW19" s="85">
        <f t="shared" si="18"/>
        <v>45.550854668135457</v>
      </c>
      <c r="AX19" s="85">
        <f t="shared" si="18"/>
        <v>46.296384533396079</v>
      </c>
    </row>
    <row r="20" spans="1:50">
      <c r="A20" s="27">
        <v>2017</v>
      </c>
      <c r="B20" s="83"/>
      <c r="C20" s="83">
        <v>104.9</v>
      </c>
      <c r="D20" s="83">
        <v>105.67538013823265</v>
      </c>
      <c r="E20" s="113">
        <v>103.7</v>
      </c>
      <c r="F20" s="83">
        <f t="shared" si="14"/>
        <v>103.73058543550873</v>
      </c>
      <c r="G20" s="83">
        <f t="shared" si="14"/>
        <v>104.49930747804802</v>
      </c>
      <c r="I20" s="79">
        <v>103730.58543550874</v>
      </c>
      <c r="J20" s="78">
        <v>104499.30747804802</v>
      </c>
      <c r="K20" s="27">
        <v>2018</v>
      </c>
      <c r="L20" s="85"/>
      <c r="M20" s="85">
        <v>0.8</v>
      </c>
      <c r="N20" s="85">
        <v>0.85012366153864094</v>
      </c>
      <c r="O20" s="114">
        <v>0.6</v>
      </c>
      <c r="P20" s="85">
        <f t="shared" si="15"/>
        <v>0.47879424406838189</v>
      </c>
      <c r="Q20" s="85">
        <f t="shared" si="15"/>
        <v>0.64932234170776615</v>
      </c>
      <c r="S20" s="79">
        <v>478.79424406838189</v>
      </c>
      <c r="T20" s="78">
        <v>649.3223417077661</v>
      </c>
      <c r="U20" s="27">
        <v>2018</v>
      </c>
      <c r="V20" s="85"/>
      <c r="W20" s="85">
        <v>0</v>
      </c>
      <c r="X20" s="85">
        <v>-5.1554801546526391E-2</v>
      </c>
      <c r="Y20" s="119">
        <v>-0.1</v>
      </c>
      <c r="Z20" s="85">
        <f t="shared" si="16"/>
        <v>4.8852190598572629E-3</v>
      </c>
      <c r="AA20" s="85">
        <f t="shared" si="16"/>
        <v>3.4171124978720401E-2</v>
      </c>
      <c r="AC20" s="79">
        <v>4.8852190598572633</v>
      </c>
      <c r="AD20" s="78">
        <v>34.1711249787204</v>
      </c>
      <c r="AE20" s="103" t="s">
        <v>17</v>
      </c>
      <c r="AF20" s="103"/>
      <c r="AG20" s="103"/>
      <c r="AH20" s="103"/>
      <c r="AI20" s="103"/>
      <c r="AJ20" s="103"/>
      <c r="AS20" s="27">
        <v>2031</v>
      </c>
      <c r="AT20" s="85">
        <f t="shared" si="13"/>
        <v>50.207999999999998</v>
      </c>
      <c r="AV20" s="114">
        <f t="shared" si="18"/>
        <v>47.800359686016137</v>
      </c>
      <c r="AW20" s="85">
        <f t="shared" si="18"/>
        <v>46.755257398441245</v>
      </c>
      <c r="AX20" s="85">
        <f t="shared" si="18"/>
        <v>48.066528634914171</v>
      </c>
    </row>
    <row r="21" spans="1:50">
      <c r="A21" s="27">
        <v>2018</v>
      </c>
      <c r="B21" s="83"/>
      <c r="C21" s="83">
        <v>105.7</v>
      </c>
      <c r="D21" s="83">
        <v>106.47626774168401</v>
      </c>
      <c r="E21" s="113">
        <v>104.2</v>
      </c>
      <c r="F21" s="83">
        <f t="shared" si="14"/>
        <v>104.21426489863697</v>
      </c>
      <c r="G21" s="83">
        <f t="shared" si="14"/>
        <v>105.18280094473451</v>
      </c>
      <c r="I21" s="79">
        <v>104214.26489863697</v>
      </c>
      <c r="J21" s="78">
        <v>105182.80094473451</v>
      </c>
      <c r="K21" s="27">
        <v>2019</v>
      </c>
      <c r="L21" s="85"/>
      <c r="M21" s="85">
        <v>0.9</v>
      </c>
      <c r="N21" s="85">
        <v>0.88398396127778101</v>
      </c>
      <c r="O21" s="114">
        <v>0.7</v>
      </c>
      <c r="P21" s="85">
        <f t="shared" si="15"/>
        <v>0.49415706628430983</v>
      </c>
      <c r="Q21" s="85">
        <f t="shared" si="15"/>
        <v>0.67846519875725053</v>
      </c>
      <c r="S21" s="79">
        <v>494.15706628430985</v>
      </c>
      <c r="T21" s="78">
        <v>678.4651987572505</v>
      </c>
      <c r="U21" s="27">
        <v>2019</v>
      </c>
      <c r="V21" s="85"/>
      <c r="W21" s="85">
        <v>-0.1</v>
      </c>
      <c r="X21" s="85">
        <v>-6.996570410039897E-2</v>
      </c>
      <c r="Y21" s="119">
        <v>-0.1</v>
      </c>
      <c r="Z21" s="85">
        <f t="shared" si="16"/>
        <v>-6.156152616919144E-3</v>
      </c>
      <c r="AA21" s="85">
        <f t="shared" si="16"/>
        <v>2.7715401887668235E-2</v>
      </c>
      <c r="AC21" s="79">
        <v>-6.1561526169191438</v>
      </c>
      <c r="AD21" s="78">
        <v>27.715401887668236</v>
      </c>
      <c r="AE21" s="103" t="s">
        <v>18</v>
      </c>
      <c r="AF21" s="104">
        <f>(AF19-AF15)/20</f>
        <v>427.7</v>
      </c>
      <c r="AG21" s="104"/>
      <c r="AH21" s="104">
        <f>(AH19-AH15)/20</f>
        <v>324.35540567785426</v>
      </c>
      <c r="AI21" s="104">
        <f>(AI19-AI15)/20</f>
        <v>272.10029129910981</v>
      </c>
      <c r="AJ21" s="104">
        <f>(AJ19-AJ15)/20</f>
        <v>337.663853122756</v>
      </c>
      <c r="AV21" s="115"/>
    </row>
    <row r="22" spans="1:50">
      <c r="A22" s="27">
        <v>2019</v>
      </c>
      <c r="B22" s="83"/>
      <c r="C22" s="83">
        <v>106.5</v>
      </c>
      <c r="D22" s="83">
        <v>107.29229271844109</v>
      </c>
      <c r="E22" s="113">
        <v>104.8</v>
      </c>
      <c r="F22" s="83">
        <f t="shared" si="14"/>
        <v>104.70226581230436</v>
      </c>
      <c r="G22" s="83">
        <f t="shared" si="14"/>
        <v>105.88898154537942</v>
      </c>
      <c r="I22" s="79">
        <v>104702.26581230437</v>
      </c>
      <c r="J22" s="78">
        <v>105888.98154537943</v>
      </c>
      <c r="K22" s="27">
        <v>2020</v>
      </c>
      <c r="L22" s="85"/>
      <c r="M22" s="85">
        <v>0.9</v>
      </c>
      <c r="N22" s="85">
        <v>0.89663555659598682</v>
      </c>
      <c r="O22" s="114">
        <v>0.7</v>
      </c>
      <c r="P22" s="85">
        <f t="shared" si="15"/>
        <v>0.49468321786955383</v>
      </c>
      <c r="Q22" s="85">
        <f t="shared" si="15"/>
        <v>0.68789213411616412</v>
      </c>
      <c r="S22" s="79">
        <v>494.6832178695538</v>
      </c>
      <c r="T22" s="78">
        <v>687.89213411616413</v>
      </c>
      <c r="U22" s="27">
        <v>2020</v>
      </c>
      <c r="V22" s="85"/>
      <c r="W22" s="85">
        <v>-0.1</v>
      </c>
      <c r="X22" s="85">
        <v>-8.8144689794588088E-2</v>
      </c>
      <c r="Y22" s="119">
        <v>-0.1</v>
      </c>
      <c r="Z22" s="85">
        <f t="shared" si="16"/>
        <v>-1.895686268415625E-2</v>
      </c>
      <c r="AA22" s="85">
        <f t="shared" si="16"/>
        <v>1.8989439951137568E-2</v>
      </c>
      <c r="AC22" s="79">
        <v>-18.956862684156249</v>
      </c>
      <c r="AD22" s="78">
        <v>18.98943995113757</v>
      </c>
      <c r="AS22" s="81" t="s">
        <v>19</v>
      </c>
      <c r="AT22" s="85">
        <f>AT16-AT14</f>
        <v>4.0890000000000057</v>
      </c>
      <c r="AU22" s="85">
        <f>AU16-$AT$14</f>
        <v>3.7520000000000024</v>
      </c>
      <c r="AV22" s="114">
        <f>AV16-$AT$14</f>
        <v>3.7482515724590542</v>
      </c>
      <c r="AW22" s="85">
        <f>AW16-$AT$14</f>
        <v>3.7482515724590542</v>
      </c>
      <c r="AX22" s="85">
        <f>AX16-$AT$14</f>
        <v>3.7482515724590542</v>
      </c>
    </row>
    <row r="23" spans="1:50">
      <c r="A23" s="27">
        <v>2020</v>
      </c>
      <c r="B23" s="83"/>
      <c r="C23" s="83">
        <v>107.3</v>
      </c>
      <c r="D23" s="83">
        <v>108.10272455666231</v>
      </c>
      <c r="E23" s="113">
        <v>105.3</v>
      </c>
      <c r="F23" s="83">
        <f t="shared" si="14"/>
        <v>105.17799216748976</v>
      </c>
      <c r="G23" s="83">
        <f t="shared" si="14"/>
        <v>106.59586311944673</v>
      </c>
      <c r="I23" s="79">
        <v>105177.99216748976</v>
      </c>
      <c r="J23" s="78">
        <v>106595.86311944673</v>
      </c>
      <c r="K23" s="27">
        <v>2021</v>
      </c>
      <c r="L23" s="85"/>
      <c r="M23" s="85">
        <v>0.9</v>
      </c>
      <c r="N23" s="85">
        <v>0.90963432823293011</v>
      </c>
      <c r="O23" s="114">
        <v>0.7</v>
      </c>
      <c r="P23" s="85">
        <f t="shared" si="15"/>
        <v>0.51348000573240693</v>
      </c>
      <c r="Q23" s="85">
        <f t="shared" si="15"/>
        <v>0.71466303628176431</v>
      </c>
      <c r="S23" s="79">
        <v>513.48000573240688</v>
      </c>
      <c r="T23" s="78">
        <v>714.66303628176433</v>
      </c>
      <c r="U23" s="27">
        <v>2021</v>
      </c>
      <c r="V23" s="85"/>
      <c r="W23" s="85">
        <v>-0.1</v>
      </c>
      <c r="X23" s="85">
        <v>-0.10940225951221387</v>
      </c>
      <c r="Y23" s="119">
        <v>-0.1</v>
      </c>
      <c r="Z23" s="85">
        <f t="shared" si="16"/>
        <v>-3.4183445340695923E-2</v>
      </c>
      <c r="AA23" s="85">
        <f t="shared" si="16"/>
        <v>7.277019524891102E-3</v>
      </c>
      <c r="AC23" s="79">
        <v>-34.183445340695926</v>
      </c>
      <c r="AD23" s="78">
        <v>7.2770195248911023</v>
      </c>
      <c r="AS23" s="81" t="s">
        <v>18</v>
      </c>
      <c r="AT23" s="85">
        <f>AT20-AT16</f>
        <v>8.5539999999999949</v>
      </c>
      <c r="AV23" s="114">
        <f>AV20-AV16</f>
        <v>6.4871081135570847</v>
      </c>
      <c r="AW23" s="85">
        <f>AW20-AW16</f>
        <v>5.4420058259821928</v>
      </c>
      <c r="AX23" s="85">
        <f>AX20-AX16</f>
        <v>6.7532770624551191</v>
      </c>
    </row>
    <row r="24" spans="1:50">
      <c r="A24" s="27">
        <v>2021</v>
      </c>
      <c r="B24" s="83"/>
      <c r="C24" s="83">
        <v>108.1</v>
      </c>
      <c r="D24" s="83">
        <v>108.90465365328407</v>
      </c>
      <c r="E24" s="113">
        <v>105.9</v>
      </c>
      <c r="F24" s="83">
        <f t="shared" si="14"/>
        <v>105.65728872788148</v>
      </c>
      <c r="G24" s="83">
        <f t="shared" si="14"/>
        <v>107.31780317525339</v>
      </c>
      <c r="I24" s="79">
        <v>105657.28872788147</v>
      </c>
      <c r="J24" s="78">
        <v>107317.80317525339</v>
      </c>
      <c r="K24" s="27">
        <v>2022</v>
      </c>
      <c r="L24" s="85"/>
      <c r="M24" s="85">
        <v>0.9</v>
      </c>
      <c r="N24" s="85"/>
      <c r="O24" s="114">
        <v>0.7</v>
      </c>
      <c r="P24" s="85">
        <f t="shared" si="15"/>
        <v>0.52653929673642108</v>
      </c>
      <c r="Q24" s="85">
        <f t="shared" si="15"/>
        <v>0.73190821680160412</v>
      </c>
      <c r="S24" s="79">
        <v>526.53929673642108</v>
      </c>
      <c r="T24" s="78">
        <v>731.90821680160411</v>
      </c>
      <c r="U24" s="27">
        <v>2022</v>
      </c>
      <c r="V24" s="85"/>
      <c r="W24" s="85">
        <v>-0.1</v>
      </c>
      <c r="X24" s="85"/>
      <c r="Y24" s="119">
        <v>-0.2</v>
      </c>
      <c r="Z24" s="85">
        <f t="shared" si="16"/>
        <v>-6.2074923822238476E-2</v>
      </c>
      <c r="AA24" s="85">
        <f t="shared" si="16"/>
        <v>-1.802801036549613E-2</v>
      </c>
      <c r="AC24" s="79">
        <v>-62.074923822238475</v>
      </c>
      <c r="AD24" s="78">
        <v>-18.028010365496129</v>
      </c>
      <c r="AS24" s="81" t="s">
        <v>90</v>
      </c>
      <c r="AT24" s="105">
        <f>AT23*50</f>
        <v>427.69999999999976</v>
      </c>
      <c r="AU24" s="105"/>
      <c r="AV24" s="120">
        <f t="shared" ref="AV24" si="19">AV23*50</f>
        <v>324.35540567785426</v>
      </c>
      <c r="AW24" s="105">
        <f t="shared" ref="AW24:AX24" si="20">AW23*50</f>
        <v>272.10029129910964</v>
      </c>
      <c r="AX24" s="105">
        <f t="shared" si="20"/>
        <v>337.66385312275594</v>
      </c>
    </row>
    <row r="25" spans="1:50">
      <c r="A25" s="27">
        <v>2022</v>
      </c>
      <c r="B25" s="83"/>
      <c r="C25" s="83">
        <v>108.9</v>
      </c>
      <c r="D25" s="83"/>
      <c r="E25" s="113">
        <v>106.4</v>
      </c>
      <c r="F25" s="83">
        <f t="shared" si="14"/>
        <v>106.12175310079566</v>
      </c>
      <c r="G25" s="83">
        <f t="shared" si="14"/>
        <v>108.03168338168949</v>
      </c>
      <c r="I25" s="79">
        <v>106121.75310079566</v>
      </c>
      <c r="J25" s="78">
        <v>108031.68338168949</v>
      </c>
      <c r="K25" s="27">
        <v>2023</v>
      </c>
      <c r="L25" s="85"/>
      <c r="M25" s="85">
        <v>0.9</v>
      </c>
      <c r="N25" s="85"/>
      <c r="O25" s="114">
        <v>0.7</v>
      </c>
      <c r="P25" s="85">
        <f t="shared" si="15"/>
        <v>0.51267280475455101</v>
      </c>
      <c r="Q25" s="85">
        <f t="shared" si="15"/>
        <v>0.7257725362564218</v>
      </c>
      <c r="S25" s="79">
        <v>512.67280475455107</v>
      </c>
      <c r="T25" s="78">
        <v>725.77253625642174</v>
      </c>
      <c r="U25" s="27">
        <v>2023</v>
      </c>
      <c r="V25" s="85"/>
      <c r="W25" s="85">
        <v>-0.1</v>
      </c>
      <c r="X25" s="85"/>
      <c r="Y25" s="119">
        <v>-0.2</v>
      </c>
      <c r="Z25" s="85">
        <f t="shared" si="16"/>
        <v>-7.6450712435343918E-2</v>
      </c>
      <c r="AA25" s="85">
        <f t="shared" si="16"/>
        <v>-3.0415229638367465E-2</v>
      </c>
      <c r="AC25" s="79">
        <v>-76.450712435343917</v>
      </c>
      <c r="AD25" s="78">
        <v>-30.415229638367464</v>
      </c>
      <c r="AS25" s="81"/>
      <c r="AT25" s="81"/>
      <c r="AU25" s="81"/>
      <c r="AV25" s="112"/>
      <c r="AW25" s="81"/>
      <c r="AX25" s="81"/>
    </row>
    <row r="26" spans="1:50">
      <c r="A26" s="27">
        <v>2023</v>
      </c>
      <c r="B26" s="83"/>
      <c r="C26" s="83">
        <v>109.6</v>
      </c>
      <c r="D26" s="83"/>
      <c r="E26" s="113">
        <v>106.9</v>
      </c>
      <c r="F26" s="83">
        <f t="shared" si="14"/>
        <v>106.55797519311487</v>
      </c>
      <c r="G26" s="83">
        <f t="shared" si="14"/>
        <v>108.72704068830755</v>
      </c>
      <c r="I26" s="79">
        <v>106557.97519311486</v>
      </c>
      <c r="J26" s="78">
        <v>108727.04068830755</v>
      </c>
      <c r="K26" s="27">
        <v>2024</v>
      </c>
      <c r="L26" s="85"/>
      <c r="M26" s="85">
        <v>0.9</v>
      </c>
      <c r="N26" s="85"/>
      <c r="O26" s="114">
        <v>0.7</v>
      </c>
      <c r="P26" s="85">
        <f t="shared" si="15"/>
        <v>0.5397495565430801</v>
      </c>
      <c r="Q26" s="85">
        <f t="shared" si="15"/>
        <v>0.75878662179766299</v>
      </c>
      <c r="S26" s="79">
        <v>539.74955654308008</v>
      </c>
      <c r="T26" s="78">
        <v>758.78662179766297</v>
      </c>
      <c r="U26" s="27">
        <v>2024</v>
      </c>
      <c r="V26" s="85"/>
      <c r="W26" s="85">
        <v>-0.1</v>
      </c>
      <c r="X26" s="85"/>
      <c r="Y26" s="119">
        <v>-0.2</v>
      </c>
      <c r="Z26" s="85">
        <f t="shared" si="16"/>
        <v>-9.5737583894973916E-2</v>
      </c>
      <c r="AA26" s="85">
        <f t="shared" si="16"/>
        <v>-4.8458357963893375E-2</v>
      </c>
      <c r="AC26" s="79">
        <v>-95.737583894973909</v>
      </c>
      <c r="AD26" s="78">
        <v>-48.458357963893377</v>
      </c>
      <c r="AS26" s="107" t="s">
        <v>4</v>
      </c>
      <c r="AV26" s="115"/>
    </row>
    <row r="27" spans="1:50">
      <c r="A27" s="27">
        <v>2024</v>
      </c>
      <c r="B27" s="83"/>
      <c r="C27" s="83">
        <v>110.3</v>
      </c>
      <c r="D27" s="83"/>
      <c r="E27" s="113">
        <v>107.4</v>
      </c>
      <c r="F27" s="83">
        <f t="shared" si="14"/>
        <v>107.00198716576297</v>
      </c>
      <c r="G27" s="83">
        <f t="shared" si="14"/>
        <v>109.43736895214131</v>
      </c>
      <c r="I27" s="79">
        <v>107001.98716576297</v>
      </c>
      <c r="J27" s="78">
        <v>109437.36895214132</v>
      </c>
      <c r="K27" s="27">
        <v>2025</v>
      </c>
      <c r="L27" s="85"/>
      <c r="M27" s="85">
        <v>0.9</v>
      </c>
      <c r="N27" s="85"/>
      <c r="O27" s="114">
        <v>0.7</v>
      </c>
      <c r="P27" s="85">
        <f t="shared" si="15"/>
        <v>0.52347546258908184</v>
      </c>
      <c r="Q27" s="85">
        <f t="shared" si="15"/>
        <v>0.75022734063161689</v>
      </c>
      <c r="S27" s="79">
        <v>523.47546258908187</v>
      </c>
      <c r="T27" s="78">
        <v>750.22734063161693</v>
      </c>
      <c r="U27" s="27">
        <v>2025</v>
      </c>
      <c r="V27" s="85"/>
      <c r="W27" s="85">
        <v>-0.2</v>
      </c>
      <c r="X27" s="85"/>
      <c r="Y27" s="119">
        <v>-0.2</v>
      </c>
      <c r="Z27" s="85">
        <f t="shared" si="16"/>
        <v>-0.11596566642259495</v>
      </c>
      <c r="AA27" s="85">
        <f t="shared" si="16"/>
        <v>-6.818380584913461E-2</v>
      </c>
      <c r="AC27" s="79">
        <v>-115.96566642259495</v>
      </c>
      <c r="AD27" s="78">
        <v>-68.183805849134615</v>
      </c>
      <c r="AS27" s="27">
        <v>2001</v>
      </c>
      <c r="AT27" s="91">
        <f t="shared" ref="AT27:AT33" si="21">AM4</f>
        <v>2.4381472115000666</v>
      </c>
      <c r="AV27" s="115"/>
    </row>
    <row r="28" spans="1:50">
      <c r="A28" s="27">
        <v>2025</v>
      </c>
      <c r="B28" s="83"/>
      <c r="C28" s="83">
        <v>111</v>
      </c>
      <c r="D28" s="83"/>
      <c r="E28" s="113">
        <v>107.9</v>
      </c>
      <c r="F28" s="83">
        <f t="shared" si="14"/>
        <v>107.40949696192946</v>
      </c>
      <c r="G28" s="83">
        <f t="shared" si="14"/>
        <v>110.11941248692381</v>
      </c>
      <c r="I28" s="79">
        <v>107409.49696192946</v>
      </c>
      <c r="J28" s="78">
        <v>110119.4124869238</v>
      </c>
      <c r="K28" s="27">
        <v>2026</v>
      </c>
      <c r="L28" s="85"/>
      <c r="M28" s="85">
        <v>0.9</v>
      </c>
      <c r="N28" s="85"/>
      <c r="O28" s="114">
        <v>0.7</v>
      </c>
      <c r="P28" s="85">
        <f t="shared" si="15"/>
        <v>0.50883430010029118</v>
      </c>
      <c r="Q28" s="85">
        <f t="shared" si="15"/>
        <v>0.74325147623348953</v>
      </c>
      <c r="S28" s="79">
        <v>508.83430010029122</v>
      </c>
      <c r="T28" s="78">
        <v>743.25147623348948</v>
      </c>
      <c r="U28" s="27">
        <v>2026</v>
      </c>
      <c r="V28" s="85"/>
      <c r="W28" s="85">
        <v>-0.2</v>
      </c>
      <c r="X28" s="85"/>
      <c r="Y28" s="119">
        <v>-0.3</v>
      </c>
      <c r="Z28" s="85">
        <f t="shared" si="16"/>
        <v>-0.12474672785875453</v>
      </c>
      <c r="AA28" s="85">
        <f t="shared" si="16"/>
        <v>-7.7002952952388112E-2</v>
      </c>
      <c r="AC28" s="79">
        <v>-124.74672785875453</v>
      </c>
      <c r="AD28" s="78">
        <v>-77.002952952388114</v>
      </c>
      <c r="AS28" s="27">
        <v>2006</v>
      </c>
      <c r="AT28" s="91">
        <f t="shared" si="21"/>
        <v>2.3946809586409143</v>
      </c>
      <c r="AV28" s="115"/>
    </row>
    <row r="29" spans="1:50">
      <c r="A29" s="27">
        <v>2026</v>
      </c>
      <c r="B29" s="83"/>
      <c r="C29" s="83">
        <v>111.6</v>
      </c>
      <c r="D29" s="83"/>
      <c r="E29" s="113">
        <v>108.3</v>
      </c>
      <c r="F29" s="83">
        <f t="shared" si="14"/>
        <v>107.79358453417099</v>
      </c>
      <c r="G29" s="83">
        <f t="shared" si="14"/>
        <v>110.7856610102049</v>
      </c>
      <c r="I29" s="79">
        <v>107793.58453417099</v>
      </c>
      <c r="J29" s="78">
        <v>110785.6610102049</v>
      </c>
      <c r="K29" s="27">
        <v>2027</v>
      </c>
      <c r="L29" s="85"/>
      <c r="M29" s="85">
        <v>0.9</v>
      </c>
      <c r="N29" s="85"/>
      <c r="O29" s="114">
        <v>0.7</v>
      </c>
      <c r="P29" s="85">
        <f t="shared" si="15"/>
        <v>0.53976576891104844</v>
      </c>
      <c r="Q29" s="85">
        <f t="shared" si="15"/>
        <v>0.77876716516938016</v>
      </c>
      <c r="S29" s="79">
        <v>539.76576891104844</v>
      </c>
      <c r="T29" s="78">
        <v>778.76716516938018</v>
      </c>
      <c r="U29" s="27">
        <v>2027</v>
      </c>
      <c r="V29" s="85"/>
      <c r="W29" s="85">
        <v>-0.2</v>
      </c>
      <c r="X29" s="85"/>
      <c r="Y29" s="119">
        <v>-0.3</v>
      </c>
      <c r="Z29" s="85">
        <f t="shared" si="16"/>
        <v>-0.15155931173398779</v>
      </c>
      <c r="AA29" s="85">
        <f t="shared" si="16"/>
        <v>-0.10513573947141254</v>
      </c>
      <c r="AC29" s="79">
        <v>-151.55931173398778</v>
      </c>
      <c r="AD29" s="78">
        <v>-105.13573947141253</v>
      </c>
      <c r="AS29" s="27">
        <v>2011</v>
      </c>
      <c r="AT29" s="91">
        <f t="shared" si="21"/>
        <v>2.3557641523022999</v>
      </c>
      <c r="AU29" s="91">
        <f t="shared" ref="AU29:AX31" si="22">AN6</f>
        <v>2.3988672943340514</v>
      </c>
      <c r="AV29" s="117">
        <f t="shared" si="22"/>
        <v>2.3988969122988753</v>
      </c>
      <c r="AW29" s="91">
        <f t="shared" si="22"/>
        <v>2.3988969122988753</v>
      </c>
      <c r="AX29" s="91">
        <f t="shared" si="22"/>
        <v>2.3988969122988753</v>
      </c>
    </row>
    <row r="30" spans="1:50">
      <c r="A30" s="27">
        <v>2027</v>
      </c>
      <c r="B30" s="83"/>
      <c r="C30" s="83">
        <v>112.2</v>
      </c>
      <c r="D30" s="83"/>
      <c r="E30" s="113">
        <v>108.7</v>
      </c>
      <c r="F30" s="83">
        <f t="shared" si="14"/>
        <v>108.18179099134805</v>
      </c>
      <c r="G30" s="83">
        <f t="shared" si="14"/>
        <v>111.45929243590287</v>
      </c>
      <c r="I30" s="79">
        <v>108181.79099134805</v>
      </c>
      <c r="J30" s="78">
        <v>111459.29243590287</v>
      </c>
      <c r="K30" s="27">
        <v>2028</v>
      </c>
      <c r="L30" s="85"/>
      <c r="M30" s="85">
        <v>0.9</v>
      </c>
      <c r="N30" s="85"/>
      <c r="O30" s="114">
        <v>0.7</v>
      </c>
      <c r="P30" s="85">
        <f t="shared" si="15"/>
        <v>0.55105353123051493</v>
      </c>
      <c r="Q30" s="85">
        <f t="shared" si="15"/>
        <v>0.80187322694277308</v>
      </c>
      <c r="S30" s="79">
        <v>551.05353123051498</v>
      </c>
      <c r="T30" s="78">
        <v>801.87322694277304</v>
      </c>
      <c r="U30" s="27">
        <v>2028</v>
      </c>
      <c r="V30" s="85"/>
      <c r="W30" s="85">
        <v>-0.3</v>
      </c>
      <c r="X30" s="85"/>
      <c r="Y30" s="119">
        <v>-0.3</v>
      </c>
      <c r="Z30" s="85">
        <f t="shared" si="16"/>
        <v>-0.17952327568351792</v>
      </c>
      <c r="AA30" s="85">
        <f t="shared" si="16"/>
        <v>-0.13509196532861301</v>
      </c>
      <c r="AC30" s="79">
        <v>-179.52327568351791</v>
      </c>
      <c r="AD30" s="78">
        <v>-135.09196532861301</v>
      </c>
      <c r="AS30" s="27">
        <v>2016</v>
      </c>
      <c r="AT30" s="91">
        <f t="shared" si="21"/>
        <v>2.3095254306529585</v>
      </c>
      <c r="AU30" s="91">
        <f t="shared" si="22"/>
        <v>2.3691443567137038</v>
      </c>
      <c r="AV30" s="117">
        <f t="shared" si="22"/>
        <v>2.3534949027359748</v>
      </c>
      <c r="AW30" s="91">
        <f t="shared" si="22"/>
        <v>2.3652708750274782</v>
      </c>
      <c r="AX30" s="91">
        <f t="shared" si="22"/>
        <v>2.3765163660071988</v>
      </c>
    </row>
    <row r="31" spans="1:50">
      <c r="A31" s="27">
        <v>2028</v>
      </c>
      <c r="B31" s="83"/>
      <c r="C31" s="83">
        <v>112.8</v>
      </c>
      <c r="D31" s="83"/>
      <c r="E31" s="113">
        <v>109.1</v>
      </c>
      <c r="F31" s="83">
        <f t="shared" si="14"/>
        <v>108.55332124689505</v>
      </c>
      <c r="G31" s="83">
        <f t="shared" si="14"/>
        <v>112.12607369751703</v>
      </c>
      <c r="I31" s="79">
        <v>108553.32124689505</v>
      </c>
      <c r="J31" s="78">
        <v>112126.07369751703</v>
      </c>
      <c r="K31" s="27">
        <v>2029</v>
      </c>
      <c r="L31" s="85"/>
      <c r="M31" s="85">
        <v>0.9</v>
      </c>
      <c r="N31" s="85"/>
      <c r="O31" s="114">
        <v>0.8</v>
      </c>
      <c r="P31" s="85">
        <f t="shared" si="15"/>
        <v>0.55190074232654196</v>
      </c>
      <c r="Q31" s="85">
        <f t="shared" si="15"/>
        <v>0.80639850818054315</v>
      </c>
      <c r="S31" s="79">
        <v>551.90074232654194</v>
      </c>
      <c r="T31" s="78">
        <v>806.3985081805431</v>
      </c>
      <c r="U31" s="27">
        <v>2029</v>
      </c>
      <c r="V31" s="85"/>
      <c r="W31" s="85">
        <v>-0.3</v>
      </c>
      <c r="X31" s="85"/>
      <c r="Y31" s="119">
        <v>-0.3</v>
      </c>
      <c r="Z31" s="85">
        <f t="shared" si="16"/>
        <v>-0.20651823132189645</v>
      </c>
      <c r="AA31" s="85">
        <f t="shared" si="16"/>
        <v>-0.16460868571435186</v>
      </c>
      <c r="AC31" s="79">
        <v>-206.51823132189645</v>
      </c>
      <c r="AD31" s="78">
        <v>-164.60868571435185</v>
      </c>
      <c r="AS31" s="27">
        <v>2021</v>
      </c>
      <c r="AT31" s="91">
        <f t="shared" si="21"/>
        <v>2.273195654048461</v>
      </c>
      <c r="AU31" s="91">
        <f t="shared" si="22"/>
        <v>2.3513674328404259</v>
      </c>
      <c r="AV31" s="117">
        <f t="shared" si="22"/>
        <v>2.3184406155337709</v>
      </c>
      <c r="AW31" s="91">
        <f t="shared" si="22"/>
        <v>2.3402874885670863</v>
      </c>
      <c r="AX31" s="91">
        <f t="shared" si="22"/>
        <v>2.3634645597982775</v>
      </c>
    </row>
    <row r="32" spans="1:50">
      <c r="A32" s="27">
        <v>2029</v>
      </c>
      <c r="B32" s="83"/>
      <c r="C32" s="83">
        <v>113.4</v>
      </c>
      <c r="D32" s="83"/>
      <c r="E32" s="113">
        <v>109.5</v>
      </c>
      <c r="F32" s="83">
        <f t="shared" si="14"/>
        <v>108.8987037578997</v>
      </c>
      <c r="G32" s="83">
        <f t="shared" si="14"/>
        <v>112.76786351998322</v>
      </c>
      <c r="I32" s="79">
        <v>108898.7037578997</v>
      </c>
      <c r="J32" s="78">
        <v>112767.86351998322</v>
      </c>
      <c r="K32" s="27">
        <v>2030</v>
      </c>
      <c r="L32" s="85"/>
      <c r="M32" s="85">
        <v>0.9</v>
      </c>
      <c r="N32" s="85"/>
      <c r="O32" s="114">
        <v>0.8</v>
      </c>
      <c r="P32" s="85">
        <f t="shared" si="15"/>
        <v>0.53078119656321332</v>
      </c>
      <c r="Q32" s="85">
        <f t="shared" si="15"/>
        <v>0.78440601331461746</v>
      </c>
      <c r="S32" s="79">
        <v>530.78119656321337</v>
      </c>
      <c r="T32" s="78">
        <v>784.40601331461744</v>
      </c>
      <c r="U32" s="27">
        <v>2030</v>
      </c>
      <c r="V32" s="85"/>
      <c r="W32" s="85">
        <v>-0.3</v>
      </c>
      <c r="X32" s="85"/>
      <c r="Y32" s="119">
        <v>-0.4</v>
      </c>
      <c r="Z32" s="85">
        <f t="shared" si="16"/>
        <v>-0.21753222372030701</v>
      </c>
      <c r="AA32" s="85">
        <f t="shared" si="16"/>
        <v>-0.17794097551663229</v>
      </c>
      <c r="AC32" s="79">
        <v>-217.532223720307</v>
      </c>
      <c r="AD32" s="78">
        <v>-177.94097551663231</v>
      </c>
      <c r="AS32" s="27">
        <v>2026</v>
      </c>
      <c r="AT32" s="91">
        <f t="shared" si="21"/>
        <v>2.239585911078116</v>
      </c>
      <c r="AV32" s="117">
        <f t="shared" ref="AV32:AX33" si="23">AO9</f>
        <v>2.2741337093928085</v>
      </c>
      <c r="AW32" s="91">
        <f t="shared" si="23"/>
        <v>2.3026395945732991</v>
      </c>
      <c r="AX32" s="91">
        <f t="shared" si="23"/>
        <v>2.3335422209159349</v>
      </c>
    </row>
    <row r="33" spans="1:50">
      <c r="A33" s="27">
        <v>2030</v>
      </c>
      <c r="B33" s="83"/>
      <c r="C33" s="83">
        <v>113.9</v>
      </c>
      <c r="D33" s="83"/>
      <c r="E33" s="113">
        <v>109.9</v>
      </c>
      <c r="F33" s="83">
        <f t="shared" si="14"/>
        <v>109.21195273074261</v>
      </c>
      <c r="G33" s="83">
        <f t="shared" si="14"/>
        <v>113.37432855778121</v>
      </c>
      <c r="I33" s="79">
        <v>109211.9527307426</v>
      </c>
      <c r="J33" s="78">
        <v>113374.32855778121</v>
      </c>
      <c r="K33" s="27">
        <v>2031</v>
      </c>
      <c r="L33" s="85"/>
      <c r="M33" s="85">
        <v>0.9</v>
      </c>
      <c r="N33" s="85"/>
      <c r="O33" s="114">
        <v>0.8</v>
      </c>
      <c r="P33" s="85">
        <f t="shared" si="15"/>
        <v>0.56369158860985158</v>
      </c>
      <c r="Q33" s="85">
        <f t="shared" si="15"/>
        <v>0.82477069890360444</v>
      </c>
      <c r="S33" s="79">
        <v>563.69158860985158</v>
      </c>
      <c r="T33" s="78">
        <v>824.7706989036044</v>
      </c>
      <c r="U33" s="27">
        <v>2031</v>
      </c>
      <c r="V33" s="85"/>
      <c r="W33" s="85">
        <v>-0.4</v>
      </c>
      <c r="X33" s="85"/>
      <c r="Y33" s="119">
        <v>-0.4</v>
      </c>
      <c r="Z33" s="85">
        <f t="shared" si="16"/>
        <v>-0.2457577059936823</v>
      </c>
      <c r="AA33" s="85">
        <f t="shared" si="16"/>
        <v>-0.20909615663249428</v>
      </c>
      <c r="AC33" s="79">
        <v>-245.75770599368229</v>
      </c>
      <c r="AD33" s="78">
        <v>-209.09615663249429</v>
      </c>
      <c r="AS33" s="27">
        <v>2031</v>
      </c>
      <c r="AT33" s="91">
        <f t="shared" si="21"/>
        <v>2.2119184193753982</v>
      </c>
      <c r="AV33" s="117">
        <f t="shared" si="23"/>
        <v>2.2395521536222764</v>
      </c>
      <c r="AW33" s="91">
        <f t="shared" si="23"/>
        <v>2.2697638224232977</v>
      </c>
      <c r="AX33" s="91">
        <f t="shared" si="23"/>
        <v>2.3055120238036544</v>
      </c>
    </row>
    <row r="34" spans="1:50">
      <c r="A34" s="27">
        <v>2031</v>
      </c>
      <c r="B34" s="83"/>
      <c r="C34" s="83">
        <v>114.5</v>
      </c>
      <c r="D34" s="83"/>
      <c r="E34" s="113">
        <v>110.3</v>
      </c>
      <c r="F34" s="83">
        <f t="shared" si="14"/>
        <v>109.52988661335877</v>
      </c>
      <c r="G34" s="83">
        <f t="shared" si="14"/>
        <v>113.99000310005232</v>
      </c>
      <c r="I34" s="79">
        <v>109529.88661335877</v>
      </c>
      <c r="J34" s="78">
        <v>113990.00310005232</v>
      </c>
    </row>
    <row r="40" spans="1:50">
      <c r="AE40" s="100" t="s">
        <v>22</v>
      </c>
      <c r="AF40" s="100"/>
      <c r="AG40" s="100"/>
      <c r="AH40" s="100"/>
      <c r="AI40" s="100"/>
      <c r="AJ40" s="100"/>
    </row>
    <row r="41" spans="1:50">
      <c r="AE41" s="100" t="s">
        <v>18</v>
      </c>
      <c r="AF41" s="86">
        <f>AF10-AF6</f>
        <v>8.5539999999999949</v>
      </c>
      <c r="AG41" s="86"/>
      <c r="AH41" s="86"/>
      <c r="AI41" s="86">
        <f t="shared" ref="AI41:AJ41" si="24">AI10-AI6</f>
        <v>5.4420058259821928</v>
      </c>
      <c r="AJ41" s="86">
        <f t="shared" si="24"/>
        <v>6.7532770624551191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"/>
  <sheetViews>
    <sheetView topLeftCell="AH1" zoomScale="80" zoomScaleNormal="80" zoomScalePageLayoutView="80" workbookViewId="0">
      <selection activeCell="AU1" sqref="A1:XFD1048576"/>
    </sheetView>
  </sheetViews>
  <sheetFormatPr baseColWidth="10" defaultColWidth="8.83203125" defaultRowHeight="13" x14ac:dyDescent="0"/>
  <cols>
    <col min="1" max="1" width="8.83203125" style="27"/>
    <col min="2" max="5" width="10.5" style="78" customWidth="1"/>
    <col min="6" max="6" width="15" style="78" bestFit="1" customWidth="1"/>
    <col min="7" max="8" width="8.83203125" style="78"/>
    <col min="9" max="9" width="8.5" style="78" bestFit="1" customWidth="1"/>
    <col min="10" max="11" width="8.83203125" style="78"/>
    <col min="12" max="15" width="10.5" style="78" customWidth="1"/>
    <col min="16" max="16" width="15" style="78" bestFit="1" customWidth="1"/>
    <col min="17" max="18" width="8.83203125" style="78"/>
    <col min="19" max="19" width="8.5" style="79" bestFit="1" customWidth="1"/>
    <col min="20" max="21" width="8.83203125" style="78"/>
    <col min="22" max="25" width="10.5" style="78" customWidth="1"/>
    <col min="26" max="26" width="15" style="78" bestFit="1" customWidth="1"/>
    <col min="27" max="28" width="8.83203125" style="78"/>
    <col min="29" max="29" width="8.5" style="78" bestFit="1" customWidth="1"/>
    <col min="30" max="31" width="8.83203125" style="78"/>
    <col min="32" max="33" width="9.5" style="78" bestFit="1" customWidth="1"/>
    <col min="34" max="34" width="9.5" style="78" customWidth="1"/>
    <col min="35" max="35" width="15" style="78" bestFit="1" customWidth="1"/>
    <col min="36" max="38" width="8.83203125" style="78"/>
    <col min="39" max="40" width="9.5" style="78" bestFit="1" customWidth="1"/>
    <col min="41" max="41" width="9.5" style="78" customWidth="1"/>
    <col min="42" max="42" width="15" style="78" bestFit="1" customWidth="1"/>
    <col min="43" max="45" width="8.83203125" style="78"/>
    <col min="46" max="47" width="9.5" style="78" bestFit="1" customWidth="1"/>
    <col min="48" max="49" width="9.5" style="78" customWidth="1"/>
    <col min="50" max="51" width="8.83203125" style="78"/>
    <col min="52" max="52" width="8.83203125" style="110"/>
    <col min="53" max="54" width="10" style="110" bestFit="1" customWidth="1"/>
    <col min="55" max="55" width="15" style="110" bestFit="1" customWidth="1"/>
    <col min="56" max="57" width="8.83203125" style="110"/>
    <col min="58" max="16384" width="8.83203125" style="78"/>
  </cols>
  <sheetData>
    <row r="1" spans="1:56">
      <c r="A1" s="27" t="s">
        <v>0</v>
      </c>
      <c r="K1" s="27" t="s">
        <v>1</v>
      </c>
      <c r="U1" s="27" t="s">
        <v>2</v>
      </c>
      <c r="AE1" s="27" t="s">
        <v>3</v>
      </c>
      <c r="AL1" s="27" t="s">
        <v>4</v>
      </c>
      <c r="AZ1" s="109" t="s">
        <v>23</v>
      </c>
    </row>
    <row r="2" spans="1:56">
      <c r="K2" s="27"/>
    </row>
    <row r="3" spans="1:56">
      <c r="B3" s="27" t="s">
        <v>5</v>
      </c>
      <c r="C3" s="27" t="s">
        <v>6</v>
      </c>
      <c r="D3" s="27" t="s">
        <v>7</v>
      </c>
      <c r="E3" s="111" t="s">
        <v>88</v>
      </c>
      <c r="F3" s="27" t="s">
        <v>8</v>
      </c>
      <c r="G3" s="27" t="s">
        <v>24</v>
      </c>
      <c r="I3" s="81" t="s">
        <v>9</v>
      </c>
      <c r="K3" s="27"/>
      <c r="L3" s="27" t="s">
        <v>5</v>
      </c>
      <c r="M3" s="27" t="s">
        <v>6</v>
      </c>
      <c r="N3" s="27" t="s">
        <v>7</v>
      </c>
      <c r="O3" s="111" t="s">
        <v>88</v>
      </c>
      <c r="P3" s="27" t="s">
        <v>8</v>
      </c>
      <c r="Q3" s="27" t="s">
        <v>24</v>
      </c>
      <c r="S3" s="81" t="s">
        <v>9</v>
      </c>
      <c r="U3" s="27"/>
      <c r="V3" s="27" t="s">
        <v>5</v>
      </c>
      <c r="W3" s="27" t="s">
        <v>6</v>
      </c>
      <c r="X3" s="27" t="s">
        <v>7</v>
      </c>
      <c r="Y3" s="111" t="s">
        <v>88</v>
      </c>
      <c r="Z3" s="27" t="s">
        <v>8</v>
      </c>
      <c r="AA3" s="27" t="s">
        <v>24</v>
      </c>
      <c r="AC3" s="81" t="s">
        <v>9</v>
      </c>
      <c r="AE3" s="27"/>
      <c r="AF3" s="27" t="s">
        <v>10</v>
      </c>
      <c r="AG3" s="27" t="s">
        <v>11</v>
      </c>
      <c r="AH3" s="111" t="s">
        <v>91</v>
      </c>
      <c r="AI3" s="27" t="s">
        <v>8</v>
      </c>
      <c r="AJ3" s="27" t="s">
        <v>24</v>
      </c>
      <c r="AL3" s="27"/>
      <c r="AM3" s="27" t="s">
        <v>10</v>
      </c>
      <c r="AN3" s="27" t="s">
        <v>11</v>
      </c>
      <c r="AO3" s="111" t="s">
        <v>91</v>
      </c>
      <c r="AP3" s="27" t="s">
        <v>8</v>
      </c>
      <c r="AQ3" s="27" t="s">
        <v>24</v>
      </c>
      <c r="AT3" s="81" t="s">
        <v>12</v>
      </c>
      <c r="AU3" s="81" t="s">
        <v>12</v>
      </c>
      <c r="AV3" s="112" t="s">
        <v>92</v>
      </c>
      <c r="AW3" s="81" t="s">
        <v>9</v>
      </c>
      <c r="AX3" s="81" t="s">
        <v>19</v>
      </c>
    </row>
    <row r="4" spans="1:56">
      <c r="A4" s="27">
        <v>2001</v>
      </c>
      <c r="B4" s="83">
        <f>I4/1000</f>
        <v>78.778999999999996</v>
      </c>
      <c r="C4" s="83"/>
      <c r="D4" s="83"/>
      <c r="E4" s="113"/>
      <c r="F4" s="83"/>
      <c r="I4" s="79">
        <v>78779</v>
      </c>
      <c r="J4" s="78">
        <v>78779</v>
      </c>
      <c r="K4" s="27">
        <v>2002</v>
      </c>
      <c r="L4" s="85">
        <f>S4/1000</f>
        <v>-8.5999999999999993E-2</v>
      </c>
      <c r="M4" s="85"/>
      <c r="N4" s="85"/>
      <c r="O4" s="114"/>
      <c r="P4" s="85"/>
      <c r="S4" s="79">
        <v>-86</v>
      </c>
      <c r="T4" s="78">
        <v>-86</v>
      </c>
      <c r="U4" s="27">
        <v>2002</v>
      </c>
      <c r="V4" s="85">
        <f>AC4/1000</f>
        <v>0.376</v>
      </c>
      <c r="W4" s="85"/>
      <c r="X4" s="85"/>
      <c r="Y4" s="114"/>
      <c r="Z4" s="85"/>
      <c r="AC4" s="78">
        <v>376</v>
      </c>
      <c r="AD4" s="78">
        <v>376</v>
      </c>
      <c r="AE4" s="27">
        <v>2001</v>
      </c>
      <c r="AF4" s="85">
        <f>AF13/1000</f>
        <v>31.681999999999999</v>
      </c>
      <c r="AH4" s="115"/>
      <c r="AL4" s="27">
        <v>2001</v>
      </c>
      <c r="AM4" s="91">
        <v>2.4707720472192412</v>
      </c>
      <c r="AN4" s="91"/>
      <c r="AO4" s="115"/>
      <c r="AP4" s="91"/>
      <c r="AT4" s="81">
        <v>2008</v>
      </c>
      <c r="AU4" s="81">
        <v>2011</v>
      </c>
      <c r="AV4" s="112">
        <v>2012</v>
      </c>
      <c r="AW4" s="81" t="s">
        <v>15</v>
      </c>
      <c r="AX4" s="81" t="s">
        <v>15</v>
      </c>
      <c r="BA4" s="109" t="s">
        <v>6</v>
      </c>
      <c r="BB4" s="109" t="s">
        <v>7</v>
      </c>
      <c r="BC4" s="109" t="s">
        <v>8</v>
      </c>
      <c r="BD4" s="109" t="s">
        <v>24</v>
      </c>
    </row>
    <row r="5" spans="1:56">
      <c r="A5" s="27">
        <v>2002</v>
      </c>
      <c r="B5" s="83">
        <f t="shared" ref="B5:B15" si="0">I5/1000</f>
        <v>79.069000000000003</v>
      </c>
      <c r="C5" s="83"/>
      <c r="D5" s="83"/>
      <c r="E5" s="113"/>
      <c r="F5" s="83"/>
      <c r="I5" s="79">
        <v>79069</v>
      </c>
      <c r="J5" s="78">
        <v>79069</v>
      </c>
      <c r="K5" s="27">
        <v>2003</v>
      </c>
      <c r="L5" s="85">
        <f t="shared" ref="L5:L14" si="1">S5/1000</f>
        <v>8.4000000000000005E-2</v>
      </c>
      <c r="M5" s="85"/>
      <c r="N5" s="85"/>
      <c r="O5" s="114"/>
      <c r="P5" s="85"/>
      <c r="S5" s="79">
        <v>84</v>
      </c>
      <c r="T5" s="78">
        <v>84</v>
      </c>
      <c r="U5" s="27">
        <v>2003</v>
      </c>
      <c r="V5" s="85">
        <f t="shared" ref="V5:V14" si="2">AC5/1000</f>
        <v>0.313</v>
      </c>
      <c r="W5" s="85"/>
      <c r="X5" s="85"/>
      <c r="Y5" s="114"/>
      <c r="Z5" s="85"/>
      <c r="AC5" s="78">
        <v>313</v>
      </c>
      <c r="AD5" s="78">
        <v>313</v>
      </c>
      <c r="AE5" s="27">
        <v>2006</v>
      </c>
      <c r="AF5" s="85">
        <f t="shared" ref="AF5:AJ10" si="3">AF14/1000</f>
        <v>32.686999999999998</v>
      </c>
      <c r="AH5" s="115"/>
      <c r="AL5" s="27">
        <v>2006</v>
      </c>
      <c r="AM5" s="91">
        <v>2.3885336678190106</v>
      </c>
      <c r="AN5" s="91"/>
      <c r="AO5" s="115"/>
      <c r="AP5" s="91"/>
      <c r="AS5" s="27" t="s">
        <v>14</v>
      </c>
      <c r="AV5" s="115"/>
      <c r="AZ5" s="109">
        <v>2011</v>
      </c>
      <c r="BA5" s="116">
        <f>BA12/1000</f>
        <v>42.812586013239795</v>
      </c>
      <c r="BB5" s="116">
        <f>BC5</f>
        <v>46.18812392118258</v>
      </c>
      <c r="BC5" s="116">
        <v>46.18812392118258</v>
      </c>
      <c r="BD5" s="116">
        <v>46.18812392118258</v>
      </c>
    </row>
    <row r="6" spans="1:56">
      <c r="A6" s="27">
        <v>2003</v>
      </c>
      <c r="B6" s="83">
        <f t="shared" si="0"/>
        <v>79.465999999999994</v>
      </c>
      <c r="C6" s="83"/>
      <c r="D6" s="83"/>
      <c r="E6" s="113"/>
      <c r="F6" s="83"/>
      <c r="I6" s="79">
        <v>79466</v>
      </c>
      <c r="J6" s="78">
        <v>79466</v>
      </c>
      <c r="K6" s="27">
        <v>2004</v>
      </c>
      <c r="L6" s="85">
        <f t="shared" si="1"/>
        <v>-0.189</v>
      </c>
      <c r="M6" s="85"/>
      <c r="N6" s="85"/>
      <c r="O6" s="114"/>
      <c r="P6" s="85"/>
      <c r="S6" s="79">
        <v>-189</v>
      </c>
      <c r="T6" s="78">
        <v>-189</v>
      </c>
      <c r="U6" s="27">
        <v>2004</v>
      </c>
      <c r="V6" s="85">
        <f t="shared" si="2"/>
        <v>0.377</v>
      </c>
      <c r="W6" s="85"/>
      <c r="X6" s="85"/>
      <c r="Y6" s="114"/>
      <c r="Z6" s="85"/>
      <c r="AC6" s="78">
        <v>377</v>
      </c>
      <c r="AD6" s="78">
        <v>377</v>
      </c>
      <c r="AE6" s="27">
        <v>2011</v>
      </c>
      <c r="AF6" s="85">
        <f t="shared" si="3"/>
        <v>33.652999999999999</v>
      </c>
      <c r="AG6" s="85">
        <f t="shared" si="3"/>
        <v>34.759</v>
      </c>
      <c r="AH6" s="114">
        <f t="shared" ref="AH6" si="4">AH15/1000</f>
        <v>34.757567123856411</v>
      </c>
      <c r="AI6" s="85">
        <f t="shared" si="3"/>
        <v>34.757567123856411</v>
      </c>
      <c r="AJ6" s="85">
        <f t="shared" si="3"/>
        <v>34.757567123856411</v>
      </c>
      <c r="AL6" s="27">
        <v>2011</v>
      </c>
      <c r="AM6" s="91">
        <v>2.3366713220218109</v>
      </c>
      <c r="AN6" s="91">
        <v>2.4118933225927099</v>
      </c>
      <c r="AO6" s="117">
        <v>2.4120502940051041</v>
      </c>
      <c r="AP6" s="91">
        <v>2.4120502940051041</v>
      </c>
      <c r="AQ6" s="91">
        <v>2.4120502940051041</v>
      </c>
      <c r="AS6" s="27">
        <v>2001</v>
      </c>
      <c r="AT6" s="85">
        <f>B4</f>
        <v>78.778999999999996</v>
      </c>
      <c r="AV6" s="115"/>
      <c r="AZ6" s="109">
        <v>2016</v>
      </c>
      <c r="BA6" s="116">
        <f t="shared" ref="BA6:BB9" si="5">BA13/1000</f>
        <v>42.586652913776355</v>
      </c>
      <c r="BB6" s="116">
        <f t="shared" si="5"/>
        <v>45.788028557756661</v>
      </c>
      <c r="BC6" s="116">
        <v>46.079843315875209</v>
      </c>
      <c r="BD6" s="116">
        <v>46.355566615395844</v>
      </c>
    </row>
    <row r="7" spans="1:56">
      <c r="A7" s="27">
        <v>2004</v>
      </c>
      <c r="B7" s="83">
        <f t="shared" si="0"/>
        <v>79.653999999999996</v>
      </c>
      <c r="C7" s="83"/>
      <c r="D7" s="83"/>
      <c r="E7" s="113"/>
      <c r="F7" s="83"/>
      <c r="I7" s="79">
        <v>79654</v>
      </c>
      <c r="J7" s="78">
        <v>79654</v>
      </c>
      <c r="K7" s="27">
        <v>2005</v>
      </c>
      <c r="L7" s="85">
        <f t="shared" si="1"/>
        <v>0.05</v>
      </c>
      <c r="M7" s="85"/>
      <c r="N7" s="85"/>
      <c r="O7" s="114"/>
      <c r="P7" s="85"/>
      <c r="S7" s="79">
        <v>50</v>
      </c>
      <c r="T7" s="78">
        <v>50</v>
      </c>
      <c r="U7" s="27">
        <v>2005</v>
      </c>
      <c r="V7" s="85">
        <f t="shared" si="2"/>
        <v>0.40600000000000003</v>
      </c>
      <c r="W7" s="85"/>
      <c r="X7" s="85"/>
      <c r="Y7" s="114"/>
      <c r="Z7" s="85"/>
      <c r="AC7" s="78">
        <v>406</v>
      </c>
      <c r="AD7" s="78">
        <v>406</v>
      </c>
      <c r="AE7" s="27">
        <v>2016</v>
      </c>
      <c r="AF7" s="85">
        <f t="shared" si="3"/>
        <v>34.79</v>
      </c>
      <c r="AG7" s="85">
        <f t="shared" si="3"/>
        <v>35.826999999999998</v>
      </c>
      <c r="AH7" s="114">
        <f t="shared" ref="AH7" si="6">AH16/1000</f>
        <v>35.461966406865756</v>
      </c>
      <c r="AI7" s="85">
        <f t="shared" si="3"/>
        <v>35.91555750758242</v>
      </c>
      <c r="AJ7" s="85">
        <f t="shared" si="3"/>
        <v>35.978778383535612</v>
      </c>
      <c r="AL7" s="27">
        <v>2016</v>
      </c>
      <c r="AM7" s="91">
        <v>2.2884162115550444</v>
      </c>
      <c r="AN7" s="91">
        <v>2.3907946520780419</v>
      </c>
      <c r="AO7" s="117">
        <v>2.3921032712747157</v>
      </c>
      <c r="AP7" s="91">
        <v>2.4028786646999709</v>
      </c>
      <c r="AQ7" s="91">
        <v>2.4041914920618335</v>
      </c>
      <c r="AS7" s="27">
        <v>2011</v>
      </c>
      <c r="AT7" s="85">
        <f>C14</f>
        <v>79.2</v>
      </c>
      <c r="AU7" s="85">
        <f>D14</f>
        <v>84.317999999999998</v>
      </c>
      <c r="AV7" s="114">
        <f>AU7</f>
        <v>84.317999999999998</v>
      </c>
      <c r="AW7" s="85">
        <f>AU7</f>
        <v>84.317999999999998</v>
      </c>
      <c r="AX7" s="85">
        <f>AW7</f>
        <v>84.317999999999998</v>
      </c>
      <c r="AY7" s="98"/>
      <c r="AZ7" s="109">
        <v>2021</v>
      </c>
      <c r="BA7" s="116">
        <f t="shared" si="5"/>
        <v>41.695360976696101</v>
      </c>
      <c r="BB7" s="116">
        <f t="shared" si="5"/>
        <v>45.349091879601026</v>
      </c>
      <c r="BC7" s="116">
        <v>45.902643697597384</v>
      </c>
      <c r="BD7" s="116">
        <v>46.563247747908434</v>
      </c>
    </row>
    <row r="8" spans="1:56">
      <c r="A8" s="27">
        <v>2005</v>
      </c>
      <c r="B8" s="83">
        <f t="shared" si="0"/>
        <v>80.11</v>
      </c>
      <c r="C8" s="83"/>
      <c r="D8" s="83"/>
      <c r="E8" s="113"/>
      <c r="F8" s="83"/>
      <c r="I8" s="79">
        <v>80110</v>
      </c>
      <c r="J8" s="78">
        <v>80110</v>
      </c>
      <c r="K8" s="27">
        <v>2006</v>
      </c>
      <c r="L8" s="85">
        <f t="shared" si="1"/>
        <v>0.60699999999999998</v>
      </c>
      <c r="M8" s="85"/>
      <c r="N8" s="85"/>
      <c r="O8" s="114"/>
      <c r="P8" s="85"/>
      <c r="S8" s="79">
        <v>607</v>
      </c>
      <c r="T8" s="78">
        <v>607</v>
      </c>
      <c r="U8" s="27">
        <v>2006</v>
      </c>
      <c r="V8" s="85">
        <f t="shared" si="2"/>
        <v>0.36</v>
      </c>
      <c r="W8" s="85"/>
      <c r="X8" s="85"/>
      <c r="Y8" s="114"/>
      <c r="Z8" s="85"/>
      <c r="AC8" s="78">
        <v>360</v>
      </c>
      <c r="AD8" s="78">
        <v>360</v>
      </c>
      <c r="AE8" s="27">
        <v>2021</v>
      </c>
      <c r="AF8" s="85">
        <f t="shared" si="3"/>
        <v>35.968000000000004</v>
      </c>
      <c r="AG8" s="85">
        <f t="shared" si="3"/>
        <v>36.866</v>
      </c>
      <c r="AH8" s="114">
        <f t="shared" ref="AH8:AH10" si="7">AH17/1000</f>
        <v>36.30462077290229</v>
      </c>
      <c r="AI8" s="85">
        <f t="shared" si="3"/>
        <v>37.176322485837595</v>
      </c>
      <c r="AJ8" s="85">
        <f t="shared" si="3"/>
        <v>37.365821068710417</v>
      </c>
      <c r="AL8" s="27">
        <v>2021</v>
      </c>
      <c r="AM8" s="91">
        <v>2.2474143683274019</v>
      </c>
      <c r="AN8" s="91">
        <v>2.3685509683719417</v>
      </c>
      <c r="AO8" s="117">
        <v>2.3721718357073462</v>
      </c>
      <c r="AP8" s="91">
        <v>2.3948527862431508</v>
      </c>
      <c r="AQ8" s="91">
        <v>2.3969837881357718</v>
      </c>
      <c r="AS8" s="27">
        <v>2016</v>
      </c>
      <c r="AT8" s="85">
        <f>C19</f>
        <v>80.2</v>
      </c>
      <c r="AU8" s="85">
        <f>D19</f>
        <v>86.173309804564056</v>
      </c>
      <c r="AV8" s="114">
        <f>E19</f>
        <v>85.3</v>
      </c>
      <c r="AW8" s="85">
        <f>F19</f>
        <v>86.812493241093065</v>
      </c>
      <c r="AX8" s="85">
        <f>G19</f>
        <v>87.006871062728564</v>
      </c>
      <c r="AZ8" s="109">
        <v>2026</v>
      </c>
      <c r="BA8" s="116">
        <f t="shared" si="5"/>
        <v>41.490805856265112</v>
      </c>
      <c r="BC8" s="116">
        <v>46.081993200493109</v>
      </c>
      <c r="BD8" s="116">
        <v>47.148370337672269</v>
      </c>
    </row>
    <row r="9" spans="1:56">
      <c r="A9" s="27">
        <v>2006</v>
      </c>
      <c r="B9" s="83">
        <f t="shared" si="0"/>
        <v>81.076999999999998</v>
      </c>
      <c r="C9" s="83"/>
      <c r="D9" s="83"/>
      <c r="E9" s="113"/>
      <c r="F9" s="83"/>
      <c r="I9" s="79">
        <v>81077</v>
      </c>
      <c r="J9" s="78">
        <v>81077</v>
      </c>
      <c r="K9" s="27">
        <v>2007</v>
      </c>
      <c r="L9" s="85">
        <f t="shared" si="1"/>
        <v>0.14399999999999999</v>
      </c>
      <c r="M9" s="85"/>
      <c r="N9" s="85"/>
      <c r="O9" s="114"/>
      <c r="P9" s="85"/>
      <c r="S9" s="79">
        <v>144</v>
      </c>
      <c r="T9" s="78">
        <v>144</v>
      </c>
      <c r="U9" s="27">
        <v>2007</v>
      </c>
      <c r="V9" s="85">
        <f t="shared" si="2"/>
        <v>0.54100000000000004</v>
      </c>
      <c r="W9" s="85"/>
      <c r="X9" s="85"/>
      <c r="Y9" s="114"/>
      <c r="Z9" s="85"/>
      <c r="AC9" s="78">
        <v>541</v>
      </c>
      <c r="AD9" s="78">
        <v>541</v>
      </c>
      <c r="AE9" s="27">
        <v>2026</v>
      </c>
      <c r="AF9" s="85">
        <f t="shared" si="3"/>
        <v>37.030999999999999</v>
      </c>
      <c r="AH9" s="114">
        <f t="shared" si="7"/>
        <v>37.343626918892305</v>
      </c>
      <c r="AI9" s="85">
        <f t="shared" si="3"/>
        <v>38.591016819261448</v>
      </c>
      <c r="AJ9" s="85">
        <f t="shared" si="3"/>
        <v>38.949829929395271</v>
      </c>
      <c r="AL9" s="27">
        <v>2026</v>
      </c>
      <c r="AM9" s="91">
        <v>2.2102022629688638</v>
      </c>
      <c r="AN9" s="91"/>
      <c r="AO9" s="117">
        <v>2.3301351490606828</v>
      </c>
      <c r="AP9" s="91">
        <v>2.3611658204532806</v>
      </c>
      <c r="AQ9" s="91">
        <v>2.3648925755195211</v>
      </c>
      <c r="AS9" s="27">
        <v>2021</v>
      </c>
      <c r="AT9" s="85">
        <f>C24</f>
        <v>81.5</v>
      </c>
      <c r="AU9" s="85">
        <f>D24</f>
        <v>87.896851018367101</v>
      </c>
      <c r="AV9" s="114">
        <f>E24</f>
        <v>86.7</v>
      </c>
      <c r="AW9" s="85">
        <f>F24</f>
        <v>89.596651985354143</v>
      </c>
      <c r="AX9" s="85">
        <f>G24</f>
        <v>90.1195740373185</v>
      </c>
      <c r="AZ9" s="109">
        <v>2031</v>
      </c>
      <c r="BA9" s="116">
        <f t="shared" si="5"/>
        <v>41.416759329250382</v>
      </c>
      <c r="BC9" s="116">
        <v>46.458624485880023</v>
      </c>
      <c r="BD9" s="116">
        <v>47.933738306493552</v>
      </c>
    </row>
    <row r="10" spans="1:56">
      <c r="A10" s="27">
        <v>2007</v>
      </c>
      <c r="B10" s="83">
        <f t="shared" si="0"/>
        <v>81.762</v>
      </c>
      <c r="C10" s="83"/>
      <c r="D10" s="83"/>
      <c r="E10" s="113"/>
      <c r="F10" s="83"/>
      <c r="I10" s="79">
        <v>81762</v>
      </c>
      <c r="J10" s="78">
        <v>81762</v>
      </c>
      <c r="K10" s="27">
        <v>2008</v>
      </c>
      <c r="L10" s="85">
        <f t="shared" si="1"/>
        <v>0.46200000000000002</v>
      </c>
      <c r="M10" s="85"/>
      <c r="N10" s="85"/>
      <c r="O10" s="114"/>
      <c r="P10" s="85"/>
      <c r="S10" s="79">
        <v>462</v>
      </c>
      <c r="T10" s="78">
        <v>462</v>
      </c>
      <c r="U10" s="27">
        <v>2008</v>
      </c>
      <c r="V10" s="85">
        <f t="shared" si="2"/>
        <v>0.48899999999999999</v>
      </c>
      <c r="W10" s="85"/>
      <c r="X10" s="85"/>
      <c r="Y10" s="114"/>
      <c r="Z10" s="85"/>
      <c r="AC10" s="78">
        <v>489</v>
      </c>
      <c r="AD10" s="78">
        <v>489</v>
      </c>
      <c r="AE10" s="27">
        <v>2031</v>
      </c>
      <c r="AF10" s="85">
        <f t="shared" si="3"/>
        <v>37.927</v>
      </c>
      <c r="AH10" s="114">
        <f t="shared" si="7"/>
        <v>38.237016846665639</v>
      </c>
      <c r="AI10" s="85">
        <f t="shared" si="3"/>
        <v>39.920815362782697</v>
      </c>
      <c r="AJ10" s="85">
        <f t="shared" si="3"/>
        <v>40.475198887043376</v>
      </c>
      <c r="AL10" s="27">
        <v>2031</v>
      </c>
      <c r="AM10" s="91">
        <v>2.1770506499327658</v>
      </c>
      <c r="AN10" s="91"/>
      <c r="AO10" s="117">
        <v>2.2891350136060002</v>
      </c>
      <c r="AP10" s="91">
        <v>2.3218161456408875</v>
      </c>
      <c r="AQ10" s="91">
        <v>2.3289163625840126</v>
      </c>
      <c r="AS10" s="27">
        <v>2026</v>
      </c>
      <c r="AT10" s="85">
        <f>C29</f>
        <v>82.7</v>
      </c>
      <c r="AU10" s="85"/>
      <c r="AV10" s="114">
        <f>E29</f>
        <v>87.7</v>
      </c>
      <c r="AW10" s="85">
        <f>F29</f>
        <v>91.836594344958371</v>
      </c>
      <c r="AX10" s="85">
        <f>G29</f>
        <v>92.81044682602591</v>
      </c>
    </row>
    <row r="11" spans="1:56">
      <c r="A11" s="27">
        <v>2008</v>
      </c>
      <c r="B11" s="83">
        <f t="shared" si="0"/>
        <v>82.712999999999994</v>
      </c>
      <c r="C11" s="83">
        <v>78.8</v>
      </c>
      <c r="D11" s="83"/>
      <c r="E11" s="113"/>
      <c r="F11" s="83"/>
      <c r="I11" s="79">
        <v>82713</v>
      </c>
      <c r="J11" s="78">
        <v>82713</v>
      </c>
      <c r="K11" s="27">
        <v>2009</v>
      </c>
      <c r="L11" s="85">
        <f t="shared" si="1"/>
        <v>-6.7000000000000004E-2</v>
      </c>
      <c r="M11" s="85">
        <v>-0.4</v>
      </c>
      <c r="N11" s="85"/>
      <c r="O11" s="114"/>
      <c r="P11" s="85"/>
      <c r="S11" s="79">
        <v>-67</v>
      </c>
      <c r="T11" s="78">
        <v>-67</v>
      </c>
      <c r="U11" s="27">
        <v>2009</v>
      </c>
      <c r="V11" s="85">
        <f t="shared" si="2"/>
        <v>0.45600000000000002</v>
      </c>
      <c r="W11" s="85">
        <v>0.5</v>
      </c>
      <c r="X11" s="85"/>
      <c r="Y11" s="114"/>
      <c r="Z11" s="85"/>
      <c r="AC11" s="78">
        <v>456</v>
      </c>
      <c r="AD11" s="78">
        <v>456</v>
      </c>
      <c r="AS11" s="27">
        <v>2031</v>
      </c>
      <c r="AT11" s="85">
        <f>C34</f>
        <v>83.5</v>
      </c>
      <c r="AU11" s="85"/>
      <c r="AV11" s="114">
        <f>E34</f>
        <v>88.4</v>
      </c>
      <c r="AW11" s="85">
        <f>F34</f>
        <v>93.599306937636484</v>
      </c>
      <c r="AX11" s="85">
        <f>G34</f>
        <v>95.142556082209154</v>
      </c>
    </row>
    <row r="12" spans="1:56">
      <c r="A12" s="27">
        <v>2009</v>
      </c>
      <c r="B12" s="83">
        <f t="shared" si="0"/>
        <v>83.102000000000004</v>
      </c>
      <c r="C12" s="83">
        <v>78.900000000000006</v>
      </c>
      <c r="D12" s="83"/>
      <c r="E12" s="113"/>
      <c r="F12" s="83"/>
      <c r="I12" s="79">
        <v>83102</v>
      </c>
      <c r="J12" s="78">
        <v>83102</v>
      </c>
      <c r="K12" s="27">
        <v>2010</v>
      </c>
      <c r="L12" s="85">
        <f t="shared" si="1"/>
        <v>-5.7000000000000002E-2</v>
      </c>
      <c r="M12" s="85">
        <v>-0.3</v>
      </c>
      <c r="N12" s="85"/>
      <c r="O12" s="114"/>
      <c r="P12" s="85"/>
      <c r="S12" s="79">
        <v>-57</v>
      </c>
      <c r="T12" s="78">
        <v>-57</v>
      </c>
      <c r="U12" s="27">
        <v>2010</v>
      </c>
      <c r="V12" s="85">
        <f t="shared" si="2"/>
        <v>0.52500000000000002</v>
      </c>
      <c r="W12" s="85">
        <v>0.5</v>
      </c>
      <c r="X12" s="85"/>
      <c r="Y12" s="114"/>
      <c r="Z12" s="85"/>
      <c r="AC12" s="78">
        <v>525</v>
      </c>
      <c r="AD12" s="78">
        <v>525</v>
      </c>
      <c r="AV12" s="115"/>
      <c r="BA12" s="118">
        <v>42812.586013239794</v>
      </c>
      <c r="BB12" s="118"/>
    </row>
    <row r="13" spans="1:56">
      <c r="A13" s="27">
        <v>2010</v>
      </c>
      <c r="B13" s="83">
        <f t="shared" si="0"/>
        <v>83.57</v>
      </c>
      <c r="C13" s="83">
        <v>79.099999999999994</v>
      </c>
      <c r="D13" s="83"/>
      <c r="E13" s="113"/>
      <c r="F13" s="83"/>
      <c r="I13" s="79">
        <v>83570</v>
      </c>
      <c r="J13" s="78">
        <v>83570</v>
      </c>
      <c r="K13" s="27">
        <v>2011</v>
      </c>
      <c r="L13" s="85">
        <f t="shared" si="1"/>
        <v>0.21</v>
      </c>
      <c r="M13" s="85">
        <v>-0.3</v>
      </c>
      <c r="N13" s="85"/>
      <c r="O13" s="114"/>
      <c r="P13" s="85"/>
      <c r="S13" s="79">
        <v>210</v>
      </c>
      <c r="T13" s="78">
        <v>210</v>
      </c>
      <c r="U13" s="27">
        <v>2011</v>
      </c>
      <c r="V13" s="85">
        <f t="shared" si="2"/>
        <v>0.53800000000000003</v>
      </c>
      <c r="W13" s="85">
        <v>0.5</v>
      </c>
      <c r="X13" s="85"/>
      <c r="Y13" s="114"/>
      <c r="Z13" s="85"/>
      <c r="AC13" s="78">
        <v>538</v>
      </c>
      <c r="AD13" s="78">
        <v>538</v>
      </c>
      <c r="AF13" s="79">
        <v>31682</v>
      </c>
      <c r="AG13" s="79"/>
      <c r="AH13" s="79"/>
      <c r="AI13" s="79"/>
      <c r="AS13" s="27" t="s">
        <v>16</v>
      </c>
      <c r="AV13" s="115"/>
      <c r="BA13" s="118">
        <v>42586.652913776357</v>
      </c>
      <c r="BB13" s="118">
        <v>45788.028557756661</v>
      </c>
    </row>
    <row r="14" spans="1:56">
      <c r="A14" s="27">
        <v>2011</v>
      </c>
      <c r="B14" s="83">
        <f t="shared" si="0"/>
        <v>84.317999999999998</v>
      </c>
      <c r="C14" s="83">
        <v>79.2</v>
      </c>
      <c r="D14" s="83">
        <v>84.317999999999998</v>
      </c>
      <c r="E14" s="113"/>
      <c r="F14" s="83"/>
      <c r="I14" s="79">
        <v>84318</v>
      </c>
      <c r="J14" s="78">
        <v>84318</v>
      </c>
      <c r="K14" s="27">
        <v>2012</v>
      </c>
      <c r="L14" s="85">
        <f t="shared" si="1"/>
        <v>-0.46500000000000002</v>
      </c>
      <c r="M14" s="85">
        <v>-0.3</v>
      </c>
      <c r="N14" s="85">
        <v>-0.3002340105934227</v>
      </c>
      <c r="O14" s="114"/>
      <c r="P14" s="85"/>
      <c r="S14" s="79">
        <v>-465</v>
      </c>
      <c r="T14" s="78">
        <v>-465</v>
      </c>
      <c r="U14" s="27">
        <v>2012</v>
      </c>
      <c r="V14" s="85">
        <f t="shared" si="2"/>
        <v>0.56599999999999995</v>
      </c>
      <c r="W14" s="85">
        <v>0.5</v>
      </c>
      <c r="X14" s="85">
        <v>0.6562199625221804</v>
      </c>
      <c r="Y14" s="114"/>
      <c r="Z14" s="85"/>
      <c r="AC14" s="78">
        <v>566</v>
      </c>
      <c r="AD14" s="78">
        <v>566</v>
      </c>
      <c r="AF14" s="79">
        <v>32687</v>
      </c>
      <c r="AG14" s="79"/>
      <c r="AH14" s="79"/>
      <c r="AI14" s="79"/>
      <c r="AS14" s="27">
        <v>2001</v>
      </c>
      <c r="AT14" s="85">
        <f t="shared" ref="AT14:AT20" si="8">AF4</f>
        <v>31.681999999999999</v>
      </c>
      <c r="AV14" s="115"/>
      <c r="BA14" s="118">
        <v>41695.360976696102</v>
      </c>
      <c r="BB14" s="118">
        <v>45349.091879601023</v>
      </c>
    </row>
    <row r="15" spans="1:56">
      <c r="A15" s="27">
        <v>2012</v>
      </c>
      <c r="B15" s="83">
        <f t="shared" si="0"/>
        <v>84.418999999999997</v>
      </c>
      <c r="C15" s="83">
        <v>79.400000000000006</v>
      </c>
      <c r="D15" s="83">
        <v>84.677315509047062</v>
      </c>
      <c r="E15" s="113">
        <v>84.4</v>
      </c>
      <c r="F15" s="83">
        <f t="shared" ref="F15:G34" si="9">I15/1000</f>
        <v>84.418999999999997</v>
      </c>
      <c r="G15" s="83">
        <f t="shared" si="9"/>
        <v>84.418999999999997</v>
      </c>
      <c r="I15" s="79">
        <v>84419</v>
      </c>
      <c r="J15" s="78">
        <v>84419</v>
      </c>
      <c r="K15" s="27">
        <v>2013</v>
      </c>
      <c r="L15" s="85"/>
      <c r="M15" s="85">
        <v>-0.2</v>
      </c>
      <c r="N15" s="85">
        <v>-0.27815946503343741</v>
      </c>
      <c r="O15" s="119">
        <v>-0.3</v>
      </c>
      <c r="P15" s="85">
        <f t="shared" ref="P15:Q33" si="10">S15/1000</f>
        <v>5.5564744441958053E-2</v>
      </c>
      <c r="Q15" s="85">
        <f t="shared" si="10"/>
        <v>9.7857513227614615E-2</v>
      </c>
      <c r="S15" s="79">
        <v>55.564744441958055</v>
      </c>
      <c r="T15" s="78">
        <v>97.857513227614618</v>
      </c>
      <c r="U15" s="27">
        <v>2013</v>
      </c>
      <c r="V15" s="85"/>
      <c r="W15" s="85">
        <v>0.4</v>
      </c>
      <c r="X15" s="85">
        <v>0.64138949870829265</v>
      </c>
      <c r="Y15" s="114">
        <v>0.5</v>
      </c>
      <c r="Z15" s="85">
        <f t="shared" ref="Z15:AA33" si="11">AC15/1000</f>
        <v>0.54594710656446233</v>
      </c>
      <c r="AA15" s="85">
        <f t="shared" si="11"/>
        <v>0.54700201803742854</v>
      </c>
      <c r="AC15" s="79">
        <v>545.94710656446227</v>
      </c>
      <c r="AD15" s="78">
        <v>547.00201803742857</v>
      </c>
      <c r="AF15" s="79">
        <v>33653</v>
      </c>
      <c r="AG15" s="79">
        <v>34759</v>
      </c>
      <c r="AH15" s="79">
        <v>34757.56712385641</v>
      </c>
      <c r="AI15" s="79">
        <v>34757.56712385641</v>
      </c>
      <c r="AJ15" s="79">
        <v>34757.56712385641</v>
      </c>
      <c r="AS15" s="27">
        <v>2006</v>
      </c>
      <c r="AT15" s="85">
        <f t="shared" si="8"/>
        <v>32.686999999999998</v>
      </c>
      <c r="AV15" s="115"/>
      <c r="BA15" s="118">
        <v>41490.805856265113</v>
      </c>
    </row>
    <row r="16" spans="1:56">
      <c r="A16" s="27">
        <v>2013</v>
      </c>
      <c r="B16" s="83"/>
      <c r="C16" s="83">
        <v>79.599999999999994</v>
      </c>
      <c r="D16" s="83">
        <v>85.044046657820118</v>
      </c>
      <c r="E16" s="113">
        <v>84.6</v>
      </c>
      <c r="F16" s="83">
        <f t="shared" si="9"/>
        <v>85.020511851006418</v>
      </c>
      <c r="G16" s="83">
        <f t="shared" si="9"/>
        <v>85.063859531265038</v>
      </c>
      <c r="I16" s="79">
        <v>85020.51185100642</v>
      </c>
      <c r="J16" s="78">
        <v>85063.859531265043</v>
      </c>
      <c r="K16" s="27">
        <v>2014</v>
      </c>
      <c r="L16" s="85"/>
      <c r="M16" s="85">
        <v>-0.2</v>
      </c>
      <c r="N16" s="85">
        <v>-0.24907013683146695</v>
      </c>
      <c r="O16" s="119">
        <v>-0.3</v>
      </c>
      <c r="P16" s="85">
        <f t="shared" si="10"/>
        <v>5.7454122866882923E-2</v>
      </c>
      <c r="Q16" s="85">
        <f t="shared" si="10"/>
        <v>0.1027714733547109</v>
      </c>
      <c r="S16" s="79">
        <v>57.454122866882926</v>
      </c>
      <c r="T16" s="78">
        <v>102.77147335471091</v>
      </c>
      <c r="U16" s="27">
        <v>2014</v>
      </c>
      <c r="V16" s="85"/>
      <c r="W16" s="85">
        <v>0.4</v>
      </c>
      <c r="X16" s="85">
        <v>0.62870892762313657</v>
      </c>
      <c r="Y16" s="114">
        <v>0.5</v>
      </c>
      <c r="Z16" s="85">
        <f t="shared" si="11"/>
        <v>0.55201084250117061</v>
      </c>
      <c r="AA16" s="85">
        <f t="shared" si="11"/>
        <v>0.55510179349120148</v>
      </c>
      <c r="AC16" s="79">
        <v>552.0108425011706</v>
      </c>
      <c r="AD16" s="78">
        <v>555.10179349120153</v>
      </c>
      <c r="AF16" s="79">
        <v>34790</v>
      </c>
      <c r="AG16" s="79">
        <v>35827</v>
      </c>
      <c r="AH16" s="79">
        <v>35461.966406865758</v>
      </c>
      <c r="AI16" s="79">
        <v>35915.557507582424</v>
      </c>
      <c r="AJ16" s="79">
        <v>35978.778383535609</v>
      </c>
      <c r="AS16" s="27">
        <v>2011</v>
      </c>
      <c r="AT16" s="85">
        <f t="shared" si="8"/>
        <v>33.652999999999999</v>
      </c>
      <c r="AU16" s="85">
        <f t="shared" ref="AU16:AX18" si="12">AG6</f>
        <v>34.759</v>
      </c>
      <c r="AV16" s="114">
        <f t="shared" si="12"/>
        <v>34.757567123856411</v>
      </c>
      <c r="AW16" s="85">
        <f t="shared" si="12"/>
        <v>34.757567123856411</v>
      </c>
      <c r="AX16" s="85">
        <f t="shared" si="12"/>
        <v>34.757567123856411</v>
      </c>
      <c r="BA16" s="118">
        <v>41416.759329250381</v>
      </c>
    </row>
    <row r="17" spans="1:50">
      <c r="A17" s="27">
        <v>2014</v>
      </c>
      <c r="B17" s="83"/>
      <c r="C17" s="83">
        <v>79.8</v>
      </c>
      <c r="D17" s="83">
        <v>85.427114877231375</v>
      </c>
      <c r="E17" s="113">
        <v>84.8</v>
      </c>
      <c r="F17" s="83">
        <f t="shared" si="9"/>
        <v>85.62997681637448</v>
      </c>
      <c r="G17" s="83">
        <f t="shared" si="9"/>
        <v>85.721732798110949</v>
      </c>
      <c r="I17" s="79">
        <v>85629.976816374474</v>
      </c>
      <c r="J17" s="78">
        <v>85721.732798110956</v>
      </c>
      <c r="K17" s="27">
        <v>2015</v>
      </c>
      <c r="L17" s="85"/>
      <c r="M17" s="85">
        <v>-0.2</v>
      </c>
      <c r="N17" s="85">
        <v>-0.23331762209422541</v>
      </c>
      <c r="O17" s="119">
        <v>-0.3</v>
      </c>
      <c r="P17" s="85">
        <f t="shared" si="10"/>
        <v>4.7045449164370437E-2</v>
      </c>
      <c r="Q17" s="85">
        <f t="shared" si="10"/>
        <v>8.9449443085302505E-2</v>
      </c>
      <c r="S17" s="79">
        <v>47.045449164370439</v>
      </c>
      <c r="T17" s="78">
        <v>89.449443085302505</v>
      </c>
      <c r="U17" s="27">
        <v>2015</v>
      </c>
      <c r="V17" s="85"/>
      <c r="W17" s="85">
        <v>0.4</v>
      </c>
      <c r="X17" s="85">
        <v>0.61407636902433205</v>
      </c>
      <c r="Y17" s="114">
        <v>0.5</v>
      </c>
      <c r="Z17" s="85">
        <f t="shared" si="11"/>
        <v>0.5540214002323246</v>
      </c>
      <c r="AA17" s="85">
        <f t="shared" si="11"/>
        <v>0.55948240290200046</v>
      </c>
      <c r="AC17" s="79">
        <v>554.02140023232459</v>
      </c>
      <c r="AD17" s="78">
        <v>559.48240290200044</v>
      </c>
      <c r="AF17" s="79">
        <v>35968</v>
      </c>
      <c r="AG17" s="79">
        <v>36866</v>
      </c>
      <c r="AH17" s="79">
        <v>36304.620772902286</v>
      </c>
      <c r="AI17" s="79">
        <v>37176.322485837598</v>
      </c>
      <c r="AJ17" s="79">
        <v>37365.821068710415</v>
      </c>
      <c r="AS17" s="27">
        <v>2016</v>
      </c>
      <c r="AT17" s="85">
        <f t="shared" si="8"/>
        <v>34.79</v>
      </c>
      <c r="AU17" s="85">
        <f t="shared" si="12"/>
        <v>35.826999999999998</v>
      </c>
      <c r="AV17" s="114">
        <f t="shared" si="12"/>
        <v>35.461966406865756</v>
      </c>
      <c r="AW17" s="85">
        <f t="shared" si="12"/>
        <v>35.91555750758242</v>
      </c>
      <c r="AX17" s="85">
        <f t="shared" si="12"/>
        <v>35.978778383535612</v>
      </c>
    </row>
    <row r="18" spans="1:50">
      <c r="A18" s="27">
        <v>2015</v>
      </c>
      <c r="B18" s="83"/>
      <c r="C18" s="83">
        <v>80</v>
      </c>
      <c r="D18" s="83">
        <v>85.81137577645363</v>
      </c>
      <c r="E18" s="113">
        <v>85.1</v>
      </c>
      <c r="F18" s="83">
        <f t="shared" si="9"/>
        <v>86.231043665771168</v>
      </c>
      <c r="G18" s="83">
        <f t="shared" si="9"/>
        <v>86.370664644098255</v>
      </c>
      <c r="I18" s="79">
        <v>86231.043665771169</v>
      </c>
      <c r="J18" s="78">
        <v>86370.664644098259</v>
      </c>
      <c r="K18" s="27">
        <v>2016</v>
      </c>
      <c r="L18" s="85"/>
      <c r="M18" s="85">
        <v>-0.2</v>
      </c>
      <c r="N18" s="85">
        <v>-0.22279053235524054</v>
      </c>
      <c r="O18" s="119">
        <v>-0.2</v>
      </c>
      <c r="P18" s="85">
        <f t="shared" si="10"/>
        <v>4.2294849292391065E-2</v>
      </c>
      <c r="Q18" s="85">
        <f t="shared" si="10"/>
        <v>8.8985311736323985E-2</v>
      </c>
      <c r="S18" s="79">
        <v>42.294849292391063</v>
      </c>
      <c r="T18" s="78">
        <v>88.985311736323979</v>
      </c>
      <c r="U18" s="27">
        <v>2016</v>
      </c>
      <c r="V18" s="85"/>
      <c r="W18" s="85">
        <v>0.4</v>
      </c>
      <c r="X18" s="85">
        <v>0.58133966260642478</v>
      </c>
      <c r="Y18" s="114">
        <v>0.5</v>
      </c>
      <c r="Z18" s="85">
        <f t="shared" si="11"/>
        <v>0.53915472602950332</v>
      </c>
      <c r="AA18" s="85">
        <f t="shared" si="11"/>
        <v>0.54722110689397929</v>
      </c>
      <c r="AC18" s="79">
        <v>539.15472602950331</v>
      </c>
      <c r="AD18" s="78">
        <v>547.22110689397925</v>
      </c>
      <c r="AF18" s="78">
        <v>37031</v>
      </c>
      <c r="AG18" s="79"/>
      <c r="AH18" s="79">
        <v>37343.626918892303</v>
      </c>
      <c r="AI18" s="79">
        <v>38591.016819261451</v>
      </c>
      <c r="AJ18" s="79">
        <v>38949.829929395273</v>
      </c>
      <c r="AS18" s="27">
        <v>2021</v>
      </c>
      <c r="AT18" s="85">
        <f t="shared" si="8"/>
        <v>35.968000000000004</v>
      </c>
      <c r="AU18" s="85">
        <f t="shared" si="12"/>
        <v>36.866</v>
      </c>
      <c r="AV18" s="114">
        <f t="shared" si="12"/>
        <v>36.30462077290229</v>
      </c>
      <c r="AW18" s="85">
        <f t="shared" si="12"/>
        <v>37.176322485837595</v>
      </c>
      <c r="AX18" s="85">
        <f t="shared" si="12"/>
        <v>37.365821068710417</v>
      </c>
    </row>
    <row r="19" spans="1:50">
      <c r="A19" s="27">
        <v>2016</v>
      </c>
      <c r="B19" s="83"/>
      <c r="C19" s="83">
        <v>80.2</v>
      </c>
      <c r="D19" s="83">
        <v>86.173309804564056</v>
      </c>
      <c r="E19" s="113">
        <v>85.3</v>
      </c>
      <c r="F19" s="83">
        <f t="shared" si="9"/>
        <v>86.812493241093065</v>
      </c>
      <c r="G19" s="83">
        <f t="shared" si="9"/>
        <v>87.006871062728564</v>
      </c>
      <c r="I19" s="79">
        <v>86812.493241093063</v>
      </c>
      <c r="J19" s="78">
        <v>87006.871062728562</v>
      </c>
      <c r="K19" s="27">
        <v>2017</v>
      </c>
      <c r="L19" s="85"/>
      <c r="M19" s="85">
        <v>-0.2</v>
      </c>
      <c r="N19" s="85">
        <v>-0.19927792365484917</v>
      </c>
      <c r="O19" s="119">
        <v>-0.2</v>
      </c>
      <c r="P19" s="85">
        <f t="shared" si="10"/>
        <v>5.439078672028802E-2</v>
      </c>
      <c r="Q19" s="85">
        <f t="shared" si="10"/>
        <v>0.10377300260356742</v>
      </c>
      <c r="S19" s="79">
        <v>54.39078672028802</v>
      </c>
      <c r="T19" s="78">
        <v>103.77300260356742</v>
      </c>
      <c r="U19" s="27">
        <v>2017</v>
      </c>
      <c r="V19" s="85"/>
      <c r="W19" s="85">
        <v>0.4</v>
      </c>
      <c r="X19" s="85">
        <v>0.55528102633008869</v>
      </c>
      <c r="Y19" s="114">
        <v>0.5</v>
      </c>
      <c r="Z19" s="85">
        <f t="shared" si="11"/>
        <v>0.52989465404960256</v>
      </c>
      <c r="AA19" s="85">
        <f t="shared" si="11"/>
        <v>0.54071426623814156</v>
      </c>
      <c r="AC19" s="79">
        <v>529.89465404960254</v>
      </c>
      <c r="AD19" s="78">
        <v>540.71426623814159</v>
      </c>
      <c r="AF19" s="102">
        <v>37927</v>
      </c>
      <c r="AG19" s="79"/>
      <c r="AH19" s="79">
        <v>38237.01684666564</v>
      </c>
      <c r="AI19" s="79">
        <v>39920.815362782698</v>
      </c>
      <c r="AJ19" s="79">
        <v>40475.198887043378</v>
      </c>
      <c r="AS19" s="27">
        <v>2026</v>
      </c>
      <c r="AT19" s="85">
        <f t="shared" si="8"/>
        <v>37.030999999999999</v>
      </c>
      <c r="AV19" s="114">
        <f t="shared" ref="AV19:AX20" si="13">AH9</f>
        <v>37.343626918892305</v>
      </c>
      <c r="AW19" s="85">
        <f t="shared" si="13"/>
        <v>38.591016819261448</v>
      </c>
      <c r="AX19" s="85">
        <f t="shared" si="13"/>
        <v>38.949829929395271</v>
      </c>
    </row>
    <row r="20" spans="1:50">
      <c r="A20" s="27">
        <v>2017</v>
      </c>
      <c r="B20" s="83"/>
      <c r="C20" s="83">
        <v>80.5</v>
      </c>
      <c r="D20" s="83">
        <v>86.532446299081357</v>
      </c>
      <c r="E20" s="113">
        <v>85.6</v>
      </c>
      <c r="F20" s="83">
        <f t="shared" si="9"/>
        <v>87.396778681862955</v>
      </c>
      <c r="G20" s="83">
        <f t="shared" si="9"/>
        <v>87.651358331570265</v>
      </c>
      <c r="I20" s="79">
        <v>87396.778681862954</v>
      </c>
      <c r="J20" s="78">
        <v>87651.358331570271</v>
      </c>
      <c r="K20" s="27">
        <v>2018</v>
      </c>
      <c r="L20" s="85"/>
      <c r="M20" s="85">
        <v>-0.2</v>
      </c>
      <c r="N20" s="85">
        <v>-0.17592500874324332</v>
      </c>
      <c r="O20" s="119">
        <v>-0.2</v>
      </c>
      <c r="P20" s="85">
        <f t="shared" si="10"/>
        <v>5.9037506011650177E-2</v>
      </c>
      <c r="Q20" s="85">
        <f t="shared" si="10"/>
        <v>0.10728660020992629</v>
      </c>
      <c r="S20" s="79">
        <v>59.03750601165018</v>
      </c>
      <c r="T20" s="78">
        <v>107.28660020992629</v>
      </c>
      <c r="U20" s="27">
        <v>2018</v>
      </c>
      <c r="V20" s="85"/>
      <c r="W20" s="85">
        <v>0.4</v>
      </c>
      <c r="X20" s="85">
        <v>0.52386595428617788</v>
      </c>
      <c r="Y20" s="114">
        <v>0.5</v>
      </c>
      <c r="Z20" s="85">
        <f t="shared" si="11"/>
        <v>0.51605154141258314</v>
      </c>
      <c r="AA20" s="85">
        <f t="shared" si="11"/>
        <v>0.52977916401687886</v>
      </c>
      <c r="AC20" s="79">
        <v>516.05154141258311</v>
      </c>
      <c r="AD20" s="78">
        <v>529.77916401687889</v>
      </c>
      <c r="AE20" s="103" t="s">
        <v>17</v>
      </c>
      <c r="AF20" s="103"/>
      <c r="AG20" s="103"/>
      <c r="AH20" s="103"/>
      <c r="AI20" s="103"/>
      <c r="AJ20" s="103"/>
      <c r="AS20" s="27">
        <v>2031</v>
      </c>
      <c r="AT20" s="85">
        <f t="shared" si="8"/>
        <v>37.927</v>
      </c>
      <c r="AV20" s="114">
        <f t="shared" si="13"/>
        <v>38.237016846665639</v>
      </c>
      <c r="AW20" s="85">
        <f t="shared" si="13"/>
        <v>39.920815362782697</v>
      </c>
      <c r="AX20" s="85">
        <f t="shared" si="13"/>
        <v>40.475198887043376</v>
      </c>
    </row>
    <row r="21" spans="1:50">
      <c r="A21" s="27">
        <v>2018</v>
      </c>
      <c r="B21" s="83"/>
      <c r="C21" s="83">
        <v>80.7</v>
      </c>
      <c r="D21" s="83">
        <v>86.883262049118798</v>
      </c>
      <c r="E21" s="113">
        <v>85.9</v>
      </c>
      <c r="F21" s="83">
        <f t="shared" si="9"/>
        <v>87.971867729287183</v>
      </c>
      <c r="G21" s="83">
        <f t="shared" si="9"/>
        <v>88.288424095797069</v>
      </c>
      <c r="I21" s="79">
        <v>87971.867729287187</v>
      </c>
      <c r="J21" s="78">
        <v>88288.424095797076</v>
      </c>
      <c r="K21" s="27">
        <v>2019</v>
      </c>
      <c r="L21" s="85"/>
      <c r="M21" s="85">
        <v>-0.1</v>
      </c>
      <c r="N21" s="85">
        <v>-0.16249672113932878</v>
      </c>
      <c r="O21" s="119">
        <v>-0.2</v>
      </c>
      <c r="P21" s="85">
        <f t="shared" si="10"/>
        <v>5.2813333510109944E-2</v>
      </c>
      <c r="Q21" s="85">
        <f t="shared" si="10"/>
        <v>9.9744993566905582E-2</v>
      </c>
      <c r="S21" s="79">
        <v>52.813333510109942</v>
      </c>
      <c r="T21" s="78">
        <v>99.744993566905578</v>
      </c>
      <c r="U21" s="27">
        <v>2019</v>
      </c>
      <c r="V21" s="85"/>
      <c r="W21" s="85">
        <v>0.4</v>
      </c>
      <c r="X21" s="85">
        <v>0.49919290832303365</v>
      </c>
      <c r="Y21" s="114">
        <v>0.4</v>
      </c>
      <c r="Z21" s="85">
        <f t="shared" si="11"/>
        <v>0.50105245089022199</v>
      </c>
      <c r="AA21" s="85">
        <f t="shared" si="11"/>
        <v>0.5178162515127851</v>
      </c>
      <c r="AC21" s="79">
        <v>501.05245089022196</v>
      </c>
      <c r="AD21" s="78">
        <v>517.81625151278513</v>
      </c>
      <c r="AE21" s="103" t="s">
        <v>18</v>
      </c>
      <c r="AF21" s="104">
        <f>(AF19-AF15)/20</f>
        <v>213.7</v>
      </c>
      <c r="AG21" s="104"/>
      <c r="AH21" s="104">
        <f>(AH19-AH15)/20</f>
        <v>173.97248614046148</v>
      </c>
      <c r="AI21" s="104">
        <f>(AI19-AI15)/20</f>
        <v>258.16241194631436</v>
      </c>
      <c r="AJ21" s="104">
        <f>(AJ19-AJ15)/20</f>
        <v>285.88158815934838</v>
      </c>
      <c r="AV21" s="115"/>
    </row>
    <row r="22" spans="1:50">
      <c r="A22" s="27">
        <v>2019</v>
      </c>
      <c r="B22" s="83"/>
      <c r="C22" s="83">
        <v>81</v>
      </c>
      <c r="D22" s="83">
        <v>87.222696116270001</v>
      </c>
      <c r="E22" s="113">
        <v>86.1</v>
      </c>
      <c r="F22" s="83">
        <f t="shared" si="9"/>
        <v>88.525733513687513</v>
      </c>
      <c r="G22" s="83">
        <f t="shared" si="9"/>
        <v>88.905985340876768</v>
      </c>
      <c r="I22" s="79">
        <v>88525.733513687519</v>
      </c>
      <c r="J22" s="78">
        <v>88905.985340876767</v>
      </c>
      <c r="K22" s="27">
        <v>2020</v>
      </c>
      <c r="L22" s="85"/>
      <c r="M22" s="85">
        <v>-0.1</v>
      </c>
      <c r="N22" s="85">
        <v>-0.14153428046841954</v>
      </c>
      <c r="O22" s="119">
        <v>-0.2</v>
      </c>
      <c r="P22" s="85">
        <f t="shared" si="10"/>
        <v>5.6795263494819094E-2</v>
      </c>
      <c r="Q22" s="85">
        <f t="shared" si="10"/>
        <v>0.1045726101229941</v>
      </c>
      <c r="S22" s="79">
        <v>56.795263494819096</v>
      </c>
      <c r="T22" s="78">
        <v>104.57261012299409</v>
      </c>
      <c r="U22" s="27">
        <v>2020</v>
      </c>
      <c r="V22" s="85"/>
      <c r="W22" s="85">
        <v>0.4</v>
      </c>
      <c r="X22" s="85">
        <v>0.47873781913968422</v>
      </c>
      <c r="Y22" s="114">
        <v>0.4</v>
      </c>
      <c r="Z22" s="85">
        <f t="shared" si="11"/>
        <v>0.48559331440689552</v>
      </c>
      <c r="AA22" s="85">
        <f t="shared" si="11"/>
        <v>0.50546824206759788</v>
      </c>
      <c r="AC22" s="79">
        <v>485.5933144068955</v>
      </c>
      <c r="AD22" s="78">
        <v>505.46824206759788</v>
      </c>
      <c r="AS22" s="81" t="s">
        <v>19</v>
      </c>
      <c r="AT22" s="85">
        <f>AT16-AT14</f>
        <v>1.9710000000000001</v>
      </c>
      <c r="AU22" s="85">
        <f>AU16-$AT$14</f>
        <v>3.0770000000000017</v>
      </c>
      <c r="AV22" s="114">
        <f>AV16-$AT$14</f>
        <v>3.0755671238564126</v>
      </c>
      <c r="AW22" s="85">
        <f>AW16-$AT$14</f>
        <v>3.0755671238564126</v>
      </c>
      <c r="AX22" s="85">
        <f>AX16-$AT$14</f>
        <v>3.0755671238564126</v>
      </c>
    </row>
    <row r="23" spans="1:50">
      <c r="A23" s="27">
        <v>2020</v>
      </c>
      <c r="B23" s="83"/>
      <c r="C23" s="83">
        <v>81.2</v>
      </c>
      <c r="D23" s="83">
        <v>87.562800333194232</v>
      </c>
      <c r="E23" s="113">
        <v>86.4</v>
      </c>
      <c r="F23" s="83">
        <f t="shared" si="9"/>
        <v>89.068122091589231</v>
      </c>
      <c r="G23" s="83">
        <f t="shared" si="9"/>
        <v>89.516026193067361</v>
      </c>
      <c r="I23" s="79">
        <v>89068.122091589234</v>
      </c>
      <c r="J23" s="78">
        <v>89516.026193067359</v>
      </c>
      <c r="K23" s="27">
        <v>2021</v>
      </c>
      <c r="L23" s="85"/>
      <c r="M23" s="85">
        <v>-0.1</v>
      </c>
      <c r="N23" s="85">
        <v>-0.12182232271518115</v>
      </c>
      <c r="O23" s="119">
        <v>-0.1</v>
      </c>
      <c r="P23" s="85">
        <f t="shared" si="10"/>
        <v>6.4307415439966917E-2</v>
      </c>
      <c r="Q23" s="85">
        <f t="shared" si="10"/>
        <v>0.11622401285157537</v>
      </c>
      <c r="S23" s="79">
        <v>64.307415439966917</v>
      </c>
      <c r="T23" s="78">
        <v>116.22401285157537</v>
      </c>
      <c r="U23" s="27">
        <v>2021</v>
      </c>
      <c r="V23" s="85"/>
      <c r="W23" s="85">
        <v>0.4</v>
      </c>
      <c r="X23" s="85">
        <v>0.45298623975622659</v>
      </c>
      <c r="Y23" s="114">
        <v>0.4</v>
      </c>
      <c r="Z23" s="85">
        <f t="shared" si="11"/>
        <v>0.46422247832493896</v>
      </c>
      <c r="AA23" s="85">
        <f t="shared" si="11"/>
        <v>0.4873238313995622</v>
      </c>
      <c r="AC23" s="79">
        <v>464.22247832493895</v>
      </c>
      <c r="AD23" s="78">
        <v>487.32383139956221</v>
      </c>
      <c r="AS23" s="81" t="s">
        <v>18</v>
      </c>
      <c r="AT23" s="85">
        <f>AT20-AT16</f>
        <v>4.2740000000000009</v>
      </c>
      <c r="AV23" s="114">
        <f>AV20-AV16</f>
        <v>3.4794497228092283</v>
      </c>
      <c r="AW23" s="85">
        <f>AW20-AW16</f>
        <v>5.1632482389262861</v>
      </c>
      <c r="AX23" s="85">
        <f>AX20-AX16</f>
        <v>5.7176317631869651</v>
      </c>
    </row>
    <row r="24" spans="1:50">
      <c r="A24" s="27">
        <v>2021</v>
      </c>
      <c r="B24" s="83"/>
      <c r="C24" s="83">
        <v>81.5</v>
      </c>
      <c r="D24" s="83">
        <v>87.896851018367101</v>
      </c>
      <c r="E24" s="113">
        <v>86.7</v>
      </c>
      <c r="F24" s="83">
        <f t="shared" si="9"/>
        <v>89.596651985354143</v>
      </c>
      <c r="G24" s="83">
        <f t="shared" si="9"/>
        <v>90.1195740373185</v>
      </c>
      <c r="I24" s="79">
        <v>89596.651985354139</v>
      </c>
      <c r="J24" s="78">
        <v>90119.574037318496</v>
      </c>
      <c r="K24" s="27">
        <v>2022</v>
      </c>
      <c r="L24" s="85"/>
      <c r="M24" s="85">
        <v>-0.1</v>
      </c>
      <c r="N24" s="85"/>
      <c r="O24" s="119">
        <v>-0.1</v>
      </c>
      <c r="P24" s="85">
        <f t="shared" si="10"/>
        <v>8.1762427439709989E-2</v>
      </c>
      <c r="Q24" s="85">
        <f t="shared" si="10"/>
        <v>0.13384404860440191</v>
      </c>
      <c r="S24" s="79">
        <v>81.762427439709995</v>
      </c>
      <c r="T24" s="78">
        <v>133.84404860440191</v>
      </c>
      <c r="U24" s="27">
        <v>2022</v>
      </c>
      <c r="V24" s="85"/>
      <c r="W24" s="85">
        <v>0.4</v>
      </c>
      <c r="X24" s="85"/>
      <c r="Y24" s="114">
        <v>0.4</v>
      </c>
      <c r="Z24" s="85">
        <f t="shared" si="11"/>
        <v>0.43091243047197292</v>
      </c>
      <c r="AA24" s="85">
        <f t="shared" si="11"/>
        <v>0.45729574543622947</v>
      </c>
      <c r="AC24" s="79">
        <v>430.91243047197293</v>
      </c>
      <c r="AD24" s="78">
        <v>457.29574543622948</v>
      </c>
      <c r="AS24" s="81" t="s">
        <v>90</v>
      </c>
      <c r="AT24" s="105">
        <f>AT23*50</f>
        <v>213.70000000000005</v>
      </c>
      <c r="AU24" s="105"/>
      <c r="AV24" s="120">
        <f t="shared" ref="AV24" si="14">AV23*50</f>
        <v>173.9724861404614</v>
      </c>
      <c r="AW24" s="105">
        <f t="shared" ref="AW24:AX24" si="15">AW23*50</f>
        <v>258.16241194631431</v>
      </c>
      <c r="AX24" s="105">
        <f t="shared" si="15"/>
        <v>285.88158815934827</v>
      </c>
    </row>
    <row r="25" spans="1:50">
      <c r="A25" s="27">
        <v>2022</v>
      </c>
      <c r="B25" s="83"/>
      <c r="C25" s="83">
        <v>81.8</v>
      </c>
      <c r="D25" s="83"/>
      <c r="E25" s="113">
        <v>86.9</v>
      </c>
      <c r="F25" s="83">
        <f t="shared" si="9"/>
        <v>90.109326843265819</v>
      </c>
      <c r="G25" s="83">
        <f t="shared" si="9"/>
        <v>90.710713831359129</v>
      </c>
      <c r="I25" s="79">
        <v>90109.326843265822</v>
      </c>
      <c r="J25" s="78">
        <v>90710.713831359128</v>
      </c>
      <c r="K25" s="27">
        <v>2023</v>
      </c>
      <c r="L25" s="85"/>
      <c r="M25" s="85">
        <v>-0.1</v>
      </c>
      <c r="N25" s="85"/>
      <c r="O25" s="119">
        <v>-0.1</v>
      </c>
      <c r="P25" s="85">
        <f t="shared" si="10"/>
        <v>6.1831010664342899E-2</v>
      </c>
      <c r="Q25" s="85">
        <f t="shared" si="10"/>
        <v>0.1176734961429196</v>
      </c>
      <c r="S25" s="79">
        <v>61.831010664342898</v>
      </c>
      <c r="T25" s="78">
        <v>117.67349614291959</v>
      </c>
      <c r="U25" s="27">
        <v>2023</v>
      </c>
      <c r="V25" s="85"/>
      <c r="W25" s="85">
        <v>0.3</v>
      </c>
      <c r="X25" s="85"/>
      <c r="Y25" s="114">
        <v>0.4</v>
      </c>
      <c r="Z25" s="85">
        <f t="shared" si="11"/>
        <v>0.40955029421035316</v>
      </c>
      <c r="AA25" s="85">
        <f t="shared" si="11"/>
        <v>0.43939762512028174</v>
      </c>
      <c r="AC25" s="79">
        <v>409.55029421035317</v>
      </c>
      <c r="AD25" s="78">
        <v>439.39762512028176</v>
      </c>
      <c r="AS25" s="81"/>
      <c r="AT25" s="81"/>
      <c r="AU25" s="81"/>
      <c r="AV25" s="112"/>
      <c r="AW25" s="81"/>
      <c r="AX25" s="81"/>
    </row>
    <row r="26" spans="1:50">
      <c r="A26" s="27">
        <v>2023</v>
      </c>
      <c r="B26" s="83"/>
      <c r="C26" s="83">
        <v>82</v>
      </c>
      <c r="D26" s="83"/>
      <c r="E26" s="113">
        <v>87.2</v>
      </c>
      <c r="F26" s="83">
        <f t="shared" si="9"/>
        <v>90.580708148140516</v>
      </c>
      <c r="G26" s="83">
        <f t="shared" si="9"/>
        <v>91.267784952622335</v>
      </c>
      <c r="I26" s="79">
        <v>90580.708148140518</v>
      </c>
      <c r="J26" s="78">
        <v>91267.784952622329</v>
      </c>
      <c r="K26" s="27">
        <v>2024</v>
      </c>
      <c r="L26" s="85"/>
      <c r="M26" s="85">
        <v>-0.1</v>
      </c>
      <c r="N26" s="85"/>
      <c r="O26" s="119">
        <v>-0.2</v>
      </c>
      <c r="P26" s="85">
        <f t="shared" si="10"/>
        <v>4.8859234650024522E-2</v>
      </c>
      <c r="Q26" s="85">
        <f t="shared" si="10"/>
        <v>0.10679989687661225</v>
      </c>
      <c r="S26" s="79">
        <v>48.859234650024518</v>
      </c>
      <c r="T26" s="78">
        <v>106.79989687661225</v>
      </c>
      <c r="U26" s="27">
        <v>2024</v>
      </c>
      <c r="V26" s="85"/>
      <c r="W26" s="85">
        <v>0.3</v>
      </c>
      <c r="X26" s="85"/>
      <c r="Y26" s="114">
        <v>0.4</v>
      </c>
      <c r="Z26" s="85">
        <f t="shared" si="11"/>
        <v>0.38953360690575028</v>
      </c>
      <c r="AA26" s="85">
        <f t="shared" si="11"/>
        <v>0.42284655559783924</v>
      </c>
      <c r="AC26" s="79">
        <v>389.53360690575028</v>
      </c>
      <c r="AD26" s="78">
        <v>422.84655559783926</v>
      </c>
      <c r="AS26" s="107" t="s">
        <v>4</v>
      </c>
      <c r="AV26" s="115"/>
    </row>
    <row r="27" spans="1:50">
      <c r="A27" s="27">
        <v>2024</v>
      </c>
      <c r="B27" s="83"/>
      <c r="C27" s="83">
        <v>82.2</v>
      </c>
      <c r="D27" s="83"/>
      <c r="E27" s="113">
        <v>87.4</v>
      </c>
      <c r="F27" s="83">
        <f t="shared" si="9"/>
        <v>91.019100989696298</v>
      </c>
      <c r="G27" s="83">
        <f t="shared" si="9"/>
        <v>91.797431405096773</v>
      </c>
      <c r="I27" s="79">
        <v>91019.100989696293</v>
      </c>
      <c r="J27" s="78">
        <v>91797.431405096781</v>
      </c>
      <c r="K27" s="27">
        <v>2025</v>
      </c>
      <c r="L27" s="85"/>
      <c r="M27" s="85">
        <v>-0.1</v>
      </c>
      <c r="N27" s="85"/>
      <c r="O27" s="119">
        <v>-0.1</v>
      </c>
      <c r="P27" s="85">
        <f t="shared" si="10"/>
        <v>5.1976377489655876E-2</v>
      </c>
      <c r="Q27" s="85">
        <f t="shared" si="10"/>
        <v>0.11036001158902672</v>
      </c>
      <c r="S27" s="79">
        <v>51.976377489655874</v>
      </c>
      <c r="T27" s="78">
        <v>110.36001158902673</v>
      </c>
      <c r="U27" s="27">
        <v>2025</v>
      </c>
      <c r="V27" s="85"/>
      <c r="W27" s="85">
        <v>0.3</v>
      </c>
      <c r="X27" s="85"/>
      <c r="Y27" s="114">
        <v>0.3</v>
      </c>
      <c r="Z27" s="85">
        <f t="shared" si="11"/>
        <v>0.36953420621027239</v>
      </c>
      <c r="AA27" s="85">
        <f t="shared" si="11"/>
        <v>0.40617829761228041</v>
      </c>
      <c r="AC27" s="79">
        <v>369.53420621027237</v>
      </c>
      <c r="AD27" s="78">
        <v>406.1782976122804</v>
      </c>
      <c r="AS27" s="27">
        <v>2001</v>
      </c>
      <c r="AT27" s="91">
        <f t="shared" ref="AT27:AT33" si="16">AM4</f>
        <v>2.4707720472192412</v>
      </c>
      <c r="AV27" s="115"/>
    </row>
    <row r="28" spans="1:50">
      <c r="A28" s="27">
        <v>2025</v>
      </c>
      <c r="B28" s="83"/>
      <c r="C28" s="83">
        <v>82.5</v>
      </c>
      <c r="D28" s="83"/>
      <c r="E28" s="113">
        <v>87.6</v>
      </c>
      <c r="F28" s="83">
        <f t="shared" si="9"/>
        <v>91.440611573396225</v>
      </c>
      <c r="G28" s="83">
        <f t="shared" si="9"/>
        <v>92.313969714298082</v>
      </c>
      <c r="I28" s="79">
        <v>91440.611573396222</v>
      </c>
      <c r="J28" s="78">
        <v>92313.969714298088</v>
      </c>
      <c r="K28" s="27">
        <v>2026</v>
      </c>
      <c r="L28" s="85"/>
      <c r="M28" s="85">
        <v>-0.1</v>
      </c>
      <c r="N28" s="85"/>
      <c r="O28" s="119">
        <v>-0.1</v>
      </c>
      <c r="P28" s="85">
        <f t="shared" si="10"/>
        <v>4.5691315286809184E-2</v>
      </c>
      <c r="Q28" s="85">
        <f t="shared" si="10"/>
        <v>0.1063858259460634</v>
      </c>
      <c r="S28" s="79">
        <v>45.691315286809186</v>
      </c>
      <c r="T28" s="78">
        <v>106.38582594606339</v>
      </c>
      <c r="U28" s="27">
        <v>2026</v>
      </c>
      <c r="V28" s="85"/>
      <c r="W28" s="85">
        <v>0.3</v>
      </c>
      <c r="X28" s="85"/>
      <c r="Y28" s="114">
        <v>0.3</v>
      </c>
      <c r="Z28" s="85">
        <f t="shared" si="11"/>
        <v>0.35029145627534125</v>
      </c>
      <c r="AA28" s="85">
        <f t="shared" si="11"/>
        <v>0.39009128578176533</v>
      </c>
      <c r="AC28" s="79">
        <v>350.29145627534126</v>
      </c>
      <c r="AD28" s="78">
        <v>390.09128578176535</v>
      </c>
      <c r="AS28" s="27">
        <v>2006</v>
      </c>
      <c r="AT28" s="91">
        <f t="shared" si="16"/>
        <v>2.3885336678190106</v>
      </c>
      <c r="AV28" s="115"/>
    </row>
    <row r="29" spans="1:50">
      <c r="A29" s="27">
        <v>2026</v>
      </c>
      <c r="B29" s="83"/>
      <c r="C29" s="83">
        <v>82.7</v>
      </c>
      <c r="D29" s="83"/>
      <c r="E29" s="113">
        <v>87.7</v>
      </c>
      <c r="F29" s="83">
        <f t="shared" si="9"/>
        <v>91.836594344958371</v>
      </c>
      <c r="G29" s="83">
        <f t="shared" si="9"/>
        <v>92.81044682602591</v>
      </c>
      <c r="I29" s="79">
        <v>91836.594344958372</v>
      </c>
      <c r="J29" s="78">
        <v>92810.446826025916</v>
      </c>
      <c r="K29" s="27">
        <v>2027</v>
      </c>
      <c r="L29" s="85"/>
      <c r="M29" s="85">
        <v>-0.1</v>
      </c>
      <c r="N29" s="85"/>
      <c r="O29" s="119">
        <v>-0.1</v>
      </c>
      <c r="P29" s="85">
        <f t="shared" si="10"/>
        <v>4.2160177152362505E-2</v>
      </c>
      <c r="Q29" s="85">
        <f t="shared" si="10"/>
        <v>0.10475047951713952</v>
      </c>
      <c r="S29" s="79">
        <v>42.160177152362508</v>
      </c>
      <c r="T29" s="78">
        <v>104.75047951713952</v>
      </c>
      <c r="U29" s="27">
        <v>2027</v>
      </c>
      <c r="V29" s="85"/>
      <c r="W29" s="85">
        <v>0.3</v>
      </c>
      <c r="X29" s="85"/>
      <c r="Y29" s="114">
        <v>0.3</v>
      </c>
      <c r="Z29" s="85">
        <f t="shared" si="11"/>
        <v>0.3320384204388041</v>
      </c>
      <c r="AA29" s="85">
        <f t="shared" si="11"/>
        <v>0.37476988051575733</v>
      </c>
      <c r="AC29" s="79">
        <v>332.03842043880411</v>
      </c>
      <c r="AD29" s="78">
        <v>374.76988051575734</v>
      </c>
      <c r="AS29" s="27">
        <v>2011</v>
      </c>
      <c r="AT29" s="91">
        <f t="shared" si="16"/>
        <v>2.3366713220218109</v>
      </c>
      <c r="AU29" s="91">
        <f t="shared" ref="AU29:AX31" si="17">AN6</f>
        <v>2.4118933225927099</v>
      </c>
      <c r="AV29" s="117">
        <f t="shared" si="17"/>
        <v>2.4120502940051041</v>
      </c>
      <c r="AW29" s="91">
        <f t="shared" si="17"/>
        <v>2.4120502940051041</v>
      </c>
      <c r="AX29" s="91">
        <f t="shared" si="17"/>
        <v>2.4120502940051041</v>
      </c>
    </row>
    <row r="30" spans="1:50">
      <c r="A30" s="27">
        <v>2027</v>
      </c>
      <c r="B30" s="83"/>
      <c r="C30" s="83">
        <v>82.8</v>
      </c>
      <c r="D30" s="83"/>
      <c r="E30" s="113">
        <v>87.9</v>
      </c>
      <c r="F30" s="83">
        <f t="shared" si="9"/>
        <v>92.210792942549546</v>
      </c>
      <c r="G30" s="83">
        <f t="shared" si="9"/>
        <v>93.289967186058817</v>
      </c>
      <c r="I30" s="79">
        <v>92210.792942549539</v>
      </c>
      <c r="J30" s="78">
        <v>93289.967186058813</v>
      </c>
      <c r="K30" s="27">
        <v>2028</v>
      </c>
      <c r="L30" s="85"/>
      <c r="M30" s="85">
        <v>-0.1</v>
      </c>
      <c r="N30" s="85"/>
      <c r="O30" s="119">
        <v>-0.1</v>
      </c>
      <c r="P30" s="85">
        <f t="shared" si="10"/>
        <v>4.8986023841461362E-2</v>
      </c>
      <c r="Q30" s="85">
        <f t="shared" si="10"/>
        <v>0.1159607641302448</v>
      </c>
      <c r="S30" s="79">
        <v>48.98602384146136</v>
      </c>
      <c r="T30" s="78">
        <v>115.9607641302448</v>
      </c>
      <c r="U30" s="27">
        <v>2028</v>
      </c>
      <c r="V30" s="85"/>
      <c r="W30" s="85">
        <v>0.3</v>
      </c>
      <c r="X30" s="85"/>
      <c r="Y30" s="114">
        <v>0.3</v>
      </c>
      <c r="Z30" s="85">
        <f t="shared" si="11"/>
        <v>0.315314162607924</v>
      </c>
      <c r="AA30" s="85">
        <f t="shared" si="11"/>
        <v>0.36067125682439449</v>
      </c>
      <c r="AC30" s="79">
        <v>315.314162607924</v>
      </c>
      <c r="AD30" s="78">
        <v>360.6712568243945</v>
      </c>
      <c r="AS30" s="27">
        <v>2016</v>
      </c>
      <c r="AT30" s="91">
        <f t="shared" si="16"/>
        <v>2.2884162115550444</v>
      </c>
      <c r="AU30" s="91">
        <f t="shared" si="17"/>
        <v>2.3907946520780419</v>
      </c>
      <c r="AV30" s="117">
        <f t="shared" si="17"/>
        <v>2.3921032712747157</v>
      </c>
      <c r="AW30" s="91">
        <f t="shared" si="17"/>
        <v>2.4028786646999709</v>
      </c>
      <c r="AX30" s="91">
        <f t="shared" si="17"/>
        <v>2.4041914920618335</v>
      </c>
    </row>
    <row r="31" spans="1:50">
      <c r="A31" s="27">
        <v>2028</v>
      </c>
      <c r="B31" s="83"/>
      <c r="C31" s="83">
        <v>83</v>
      </c>
      <c r="D31" s="83"/>
      <c r="E31" s="113">
        <v>88</v>
      </c>
      <c r="F31" s="83">
        <f t="shared" si="9"/>
        <v>92.57509312899893</v>
      </c>
      <c r="G31" s="83">
        <f t="shared" si="9"/>
        <v>93.766599207013456</v>
      </c>
      <c r="I31" s="79">
        <v>92575.093128998924</v>
      </c>
      <c r="J31" s="78">
        <v>93766.599207013453</v>
      </c>
      <c r="K31" s="27">
        <v>2029</v>
      </c>
      <c r="L31" s="85"/>
      <c r="M31" s="85">
        <v>-0.1</v>
      </c>
      <c r="N31" s="85"/>
      <c r="O31" s="119">
        <v>-0.1</v>
      </c>
      <c r="P31" s="85">
        <f t="shared" si="10"/>
        <v>5.5282650039632703E-2</v>
      </c>
      <c r="Q31" s="85">
        <f t="shared" si="10"/>
        <v>0.12037264738410557</v>
      </c>
      <c r="S31" s="79">
        <v>55.282650039632699</v>
      </c>
      <c r="T31" s="78">
        <v>120.37264738410556</v>
      </c>
      <c r="U31" s="27">
        <v>2029</v>
      </c>
      <c r="V31" s="85"/>
      <c r="W31" s="85">
        <v>0.3</v>
      </c>
      <c r="X31" s="85"/>
      <c r="Y31" s="114">
        <v>0.3</v>
      </c>
      <c r="Z31" s="85">
        <f t="shared" si="11"/>
        <v>0.29940623367999841</v>
      </c>
      <c r="AA31" s="85">
        <f t="shared" si="11"/>
        <v>0.3470322783336775</v>
      </c>
      <c r="AC31" s="79">
        <v>299.40623367999842</v>
      </c>
      <c r="AD31" s="78">
        <v>347.03227833367748</v>
      </c>
      <c r="AS31" s="27">
        <v>2021</v>
      </c>
      <c r="AT31" s="91">
        <f t="shared" si="16"/>
        <v>2.2474143683274019</v>
      </c>
      <c r="AU31" s="91">
        <f t="shared" si="17"/>
        <v>2.3685509683719417</v>
      </c>
      <c r="AV31" s="117">
        <f t="shared" si="17"/>
        <v>2.3721718357073462</v>
      </c>
      <c r="AW31" s="91">
        <f t="shared" si="17"/>
        <v>2.3948527862431508</v>
      </c>
      <c r="AX31" s="91">
        <f t="shared" si="17"/>
        <v>2.3969837881357718</v>
      </c>
    </row>
    <row r="32" spans="1:50">
      <c r="A32" s="27">
        <v>2029</v>
      </c>
      <c r="B32" s="83"/>
      <c r="C32" s="83">
        <v>83.2</v>
      </c>
      <c r="D32" s="83"/>
      <c r="E32" s="113">
        <v>88.2</v>
      </c>
      <c r="F32" s="83">
        <f t="shared" si="9"/>
        <v>92.929782012718562</v>
      </c>
      <c r="G32" s="83">
        <f t="shared" si="9"/>
        <v>94.234004132731229</v>
      </c>
      <c r="I32" s="79">
        <v>92929.782012718555</v>
      </c>
      <c r="J32" s="78">
        <v>94234.004132731236</v>
      </c>
      <c r="K32" s="27">
        <v>2030</v>
      </c>
      <c r="L32" s="85"/>
      <c r="M32" s="85">
        <v>-0.1</v>
      </c>
      <c r="N32" s="85"/>
      <c r="O32" s="119">
        <v>-0.1</v>
      </c>
      <c r="P32" s="85">
        <f t="shared" si="10"/>
        <v>5.6174304778350573E-2</v>
      </c>
      <c r="Q32" s="85">
        <f t="shared" si="10"/>
        <v>0.12408650274582965</v>
      </c>
      <c r="S32" s="79">
        <v>56.174304778350574</v>
      </c>
      <c r="T32" s="78">
        <v>124.08650274582965</v>
      </c>
      <c r="U32" s="27">
        <v>2030</v>
      </c>
      <c r="V32" s="85"/>
      <c r="W32" s="85">
        <v>0.2</v>
      </c>
      <c r="X32" s="85"/>
      <c r="Y32" s="114">
        <v>0.2</v>
      </c>
      <c r="Z32" s="85">
        <f t="shared" si="11"/>
        <v>0.2859730746047886</v>
      </c>
      <c r="AA32" s="85">
        <f t="shared" si="11"/>
        <v>0.33560900313343678</v>
      </c>
      <c r="AC32" s="79">
        <v>285.97307460478862</v>
      </c>
      <c r="AD32" s="78">
        <v>335.60900313343677</v>
      </c>
      <c r="AS32" s="27">
        <v>2026</v>
      </c>
      <c r="AT32" s="91">
        <f t="shared" si="16"/>
        <v>2.2102022629688638</v>
      </c>
      <c r="AV32" s="117">
        <f t="shared" ref="AV32:AX33" si="18">AO9</f>
        <v>2.3301351490606828</v>
      </c>
      <c r="AW32" s="91">
        <f t="shared" si="18"/>
        <v>2.3611658204532806</v>
      </c>
      <c r="AX32" s="91">
        <f t="shared" si="18"/>
        <v>2.3648925755195211</v>
      </c>
    </row>
    <row r="33" spans="1:50">
      <c r="A33" s="27">
        <v>2030</v>
      </c>
      <c r="B33" s="83"/>
      <c r="C33" s="83">
        <v>83.4</v>
      </c>
      <c r="D33" s="83"/>
      <c r="E33" s="113">
        <v>88.3</v>
      </c>
      <c r="F33" s="83">
        <f t="shared" si="9"/>
        <v>93.271929392101697</v>
      </c>
      <c r="G33" s="83">
        <f t="shared" si="9"/>
        <v>94.693699638610497</v>
      </c>
      <c r="I33" s="79">
        <v>93271.929392101694</v>
      </c>
      <c r="J33" s="78">
        <v>94693.699638610502</v>
      </c>
      <c r="K33" s="27">
        <v>2031</v>
      </c>
      <c r="L33" s="85"/>
      <c r="M33" s="85">
        <v>-0.1</v>
      </c>
      <c r="N33" s="85"/>
      <c r="O33" s="119">
        <v>-0.1</v>
      </c>
      <c r="P33" s="85">
        <f t="shared" si="10"/>
        <v>5.3959454756989315E-2</v>
      </c>
      <c r="Q33" s="85">
        <f t="shared" si="10"/>
        <v>0.12413684456208592</v>
      </c>
      <c r="S33" s="79">
        <v>53.959454756989317</v>
      </c>
      <c r="T33" s="78">
        <v>124.13684456208591</v>
      </c>
      <c r="U33" s="27">
        <v>2031</v>
      </c>
      <c r="V33" s="85"/>
      <c r="W33" s="85">
        <v>0.2</v>
      </c>
      <c r="X33" s="85"/>
      <c r="Y33" s="114">
        <v>0.2</v>
      </c>
      <c r="Z33" s="85">
        <f t="shared" si="11"/>
        <v>0.27341809077780388</v>
      </c>
      <c r="AA33" s="85">
        <f t="shared" si="11"/>
        <v>0.32471959903656228</v>
      </c>
      <c r="AC33" s="79">
        <v>273.41809077780385</v>
      </c>
      <c r="AD33" s="78">
        <v>324.71959903656227</v>
      </c>
      <c r="AS33" s="27">
        <v>2031</v>
      </c>
      <c r="AT33" s="91">
        <f t="shared" si="16"/>
        <v>2.1770506499327658</v>
      </c>
      <c r="AV33" s="117">
        <f t="shared" si="18"/>
        <v>2.2891350136060002</v>
      </c>
      <c r="AW33" s="91">
        <f t="shared" si="18"/>
        <v>2.3218161456408875</v>
      </c>
      <c r="AX33" s="91">
        <f t="shared" si="18"/>
        <v>2.3289163625840126</v>
      </c>
    </row>
    <row r="34" spans="1:50">
      <c r="A34" s="27">
        <v>2031</v>
      </c>
      <c r="B34" s="83"/>
      <c r="C34" s="83">
        <v>83.5</v>
      </c>
      <c r="D34" s="83"/>
      <c r="E34" s="113">
        <v>88.4</v>
      </c>
      <c r="F34" s="83">
        <f t="shared" si="9"/>
        <v>93.599306937636484</v>
      </c>
      <c r="G34" s="83">
        <f t="shared" si="9"/>
        <v>95.142556082209154</v>
      </c>
      <c r="I34" s="79">
        <v>93599.306937636487</v>
      </c>
      <c r="J34" s="78">
        <v>95142.55608220915</v>
      </c>
    </row>
    <row r="40" spans="1:50">
      <c r="AE40" s="100" t="s">
        <v>22</v>
      </c>
      <c r="AF40" s="100"/>
      <c r="AG40" s="100"/>
      <c r="AH40" s="100"/>
      <c r="AI40" s="100"/>
      <c r="AJ40" s="100"/>
    </row>
    <row r="41" spans="1:50">
      <c r="AE41" s="100" t="s">
        <v>18</v>
      </c>
      <c r="AF41" s="86">
        <f>AF10-AF6</f>
        <v>4.2740000000000009</v>
      </c>
      <c r="AG41" s="86"/>
      <c r="AH41" s="86"/>
      <c r="AI41" s="86">
        <f t="shared" ref="AI41:AJ41" si="19">AI10-AI6</f>
        <v>5.1632482389262861</v>
      </c>
      <c r="AJ41" s="86">
        <f t="shared" si="19"/>
        <v>5.7176317631869651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"/>
  <sheetViews>
    <sheetView topLeftCell="AH1" zoomScale="80" zoomScaleNormal="80" zoomScalePageLayoutView="80" workbookViewId="0">
      <selection activeCell="AP34" sqref="AP34"/>
    </sheetView>
  </sheetViews>
  <sheetFormatPr baseColWidth="10" defaultColWidth="8.83203125" defaultRowHeight="14" x14ac:dyDescent="0"/>
  <cols>
    <col min="1" max="1" width="8.83203125" style="1"/>
    <col min="2" max="5" width="10.5" customWidth="1"/>
    <col min="6" max="6" width="15" bestFit="1" customWidth="1"/>
    <col min="9" max="9" width="8.5" bestFit="1" customWidth="1"/>
    <col min="12" max="15" width="10.5" customWidth="1"/>
    <col min="16" max="16" width="15" bestFit="1" customWidth="1"/>
    <col min="19" max="19" width="8.5" style="2" bestFit="1" customWidth="1"/>
    <col min="22" max="25" width="10.5" customWidth="1"/>
    <col min="26" max="26" width="15" bestFit="1" customWidth="1"/>
    <col min="29" max="29" width="8.5" bestFit="1" customWidth="1"/>
    <col min="32" max="33" width="9.5" bestFit="1" customWidth="1"/>
    <col min="34" max="34" width="9.5" customWidth="1"/>
    <col min="35" max="35" width="15" bestFit="1" customWidth="1"/>
    <col min="39" max="40" width="9.5" bestFit="1" customWidth="1"/>
    <col min="41" max="41" width="9.5" customWidth="1"/>
    <col min="42" max="42" width="15" bestFit="1" customWidth="1"/>
    <col min="46" max="47" width="9.5" bestFit="1" customWidth="1"/>
    <col min="48" max="49" width="9.5" customWidth="1"/>
    <col min="52" max="52" width="8.83203125" style="70"/>
    <col min="53" max="54" width="10" style="70" bestFit="1" customWidth="1"/>
    <col min="55" max="55" width="15" style="70" bestFit="1" customWidth="1"/>
    <col min="56" max="57" width="8.83203125" style="70"/>
  </cols>
  <sheetData>
    <row r="1" spans="1:56">
      <c r="A1" s="1" t="s">
        <v>0</v>
      </c>
      <c r="K1" s="1" t="s">
        <v>1</v>
      </c>
      <c r="U1" s="1" t="s">
        <v>2</v>
      </c>
      <c r="AE1" s="1" t="s">
        <v>3</v>
      </c>
      <c r="AL1" s="1" t="s">
        <v>4</v>
      </c>
      <c r="AZ1" s="69" t="s">
        <v>23</v>
      </c>
    </row>
    <row r="2" spans="1:56">
      <c r="K2" s="1"/>
    </row>
    <row r="3" spans="1:56">
      <c r="B3" s="1" t="s">
        <v>5</v>
      </c>
      <c r="C3" s="1" t="s">
        <v>6</v>
      </c>
      <c r="D3" s="1" t="s">
        <v>7</v>
      </c>
      <c r="E3" s="63" t="s">
        <v>88</v>
      </c>
      <c r="F3" s="1" t="s">
        <v>8</v>
      </c>
      <c r="G3" s="1" t="s">
        <v>24</v>
      </c>
      <c r="I3" s="4" t="s">
        <v>9</v>
      </c>
      <c r="K3" s="1"/>
      <c r="L3" s="1" t="s">
        <v>5</v>
      </c>
      <c r="M3" s="1" t="s">
        <v>6</v>
      </c>
      <c r="N3" s="1" t="s">
        <v>7</v>
      </c>
      <c r="O3" s="63" t="s">
        <v>88</v>
      </c>
      <c r="P3" s="1" t="s">
        <v>8</v>
      </c>
      <c r="Q3" s="1" t="s">
        <v>24</v>
      </c>
      <c r="S3" s="4" t="s">
        <v>9</v>
      </c>
      <c r="U3" s="1"/>
      <c r="V3" s="1" t="s">
        <v>5</v>
      </c>
      <c r="W3" s="1" t="s">
        <v>6</v>
      </c>
      <c r="X3" s="1" t="s">
        <v>7</v>
      </c>
      <c r="Y3" s="63" t="s">
        <v>88</v>
      </c>
      <c r="Z3" s="1" t="s">
        <v>8</v>
      </c>
      <c r="AA3" s="1" t="s">
        <v>24</v>
      </c>
      <c r="AC3" s="4" t="s">
        <v>9</v>
      </c>
      <c r="AE3" s="1"/>
      <c r="AF3" s="1" t="s">
        <v>10</v>
      </c>
      <c r="AG3" s="1" t="s">
        <v>11</v>
      </c>
      <c r="AH3" s="63" t="s">
        <v>91</v>
      </c>
      <c r="AI3" s="1" t="s">
        <v>8</v>
      </c>
      <c r="AJ3" s="1" t="s">
        <v>24</v>
      </c>
      <c r="AL3" s="1"/>
      <c r="AM3" s="1" t="s">
        <v>10</v>
      </c>
      <c r="AN3" s="1" t="s">
        <v>11</v>
      </c>
      <c r="AO3" s="63" t="s">
        <v>91</v>
      </c>
      <c r="AP3" s="1" t="s">
        <v>8</v>
      </c>
      <c r="AQ3" s="1" t="s">
        <v>24</v>
      </c>
      <c r="AT3" s="4" t="s">
        <v>12</v>
      </c>
      <c r="AU3" s="4" t="s">
        <v>12</v>
      </c>
      <c r="AV3" s="67" t="s">
        <v>92</v>
      </c>
      <c r="AW3" s="4" t="s">
        <v>9</v>
      </c>
      <c r="AX3" s="4" t="s">
        <v>19</v>
      </c>
    </row>
    <row r="4" spans="1:56">
      <c r="A4" s="1">
        <v>2001</v>
      </c>
      <c r="B4" s="5">
        <f>I4/1000</f>
        <v>199.57400000000001</v>
      </c>
      <c r="C4" s="5"/>
      <c r="D4" s="5"/>
      <c r="E4" s="64"/>
      <c r="F4" s="5"/>
      <c r="I4" s="6">
        <v>199574</v>
      </c>
      <c r="J4">
        <v>199574</v>
      </c>
      <c r="K4" s="1">
        <v>2002</v>
      </c>
      <c r="L4" s="7">
        <f>S4/1000</f>
        <v>0.41099999999999998</v>
      </c>
      <c r="M4" s="7"/>
      <c r="N4" s="7"/>
      <c r="O4" s="65"/>
      <c r="P4" s="7"/>
      <c r="S4" s="2">
        <v>411</v>
      </c>
      <c r="T4">
        <v>411</v>
      </c>
      <c r="U4" s="1">
        <v>2002</v>
      </c>
      <c r="V4" s="7">
        <f>AC4/1000</f>
        <v>4.2999999999999997E-2</v>
      </c>
      <c r="W4" s="7"/>
      <c r="X4" s="7"/>
      <c r="Y4" s="65"/>
      <c r="Z4" s="7"/>
      <c r="AC4">
        <v>43</v>
      </c>
      <c r="AD4">
        <v>43</v>
      </c>
      <c r="AE4" s="1">
        <v>2001</v>
      </c>
      <c r="AF4" s="7">
        <f>AF13/1000</f>
        <v>81.003</v>
      </c>
      <c r="AH4" s="66"/>
      <c r="AL4" s="1">
        <v>2001</v>
      </c>
      <c r="AM4" s="8">
        <v>2.4467118501783887</v>
      </c>
      <c r="AN4" s="8"/>
      <c r="AO4" s="66"/>
      <c r="AP4" s="8"/>
      <c r="AT4" s="4">
        <v>2008</v>
      </c>
      <c r="AU4" s="4">
        <v>2011</v>
      </c>
      <c r="AV4" s="67">
        <v>2012</v>
      </c>
      <c r="AW4" s="4" t="s">
        <v>15</v>
      </c>
      <c r="AX4" s="4" t="s">
        <v>15</v>
      </c>
      <c r="BA4" s="69" t="s">
        <v>6</v>
      </c>
      <c r="BB4" s="69" t="s">
        <v>7</v>
      </c>
      <c r="BC4" s="69" t="s">
        <v>8</v>
      </c>
      <c r="BD4" s="69" t="s">
        <v>24</v>
      </c>
    </row>
    <row r="5" spans="1:56">
      <c r="A5" s="1">
        <v>2002</v>
      </c>
      <c r="B5" s="5">
        <f t="shared" ref="B5:B15" si="0">I5/1000</f>
        <v>200.02799999999999</v>
      </c>
      <c r="C5" s="5"/>
      <c r="D5" s="5"/>
      <c r="E5" s="64"/>
      <c r="F5" s="5"/>
      <c r="I5" s="6">
        <v>200028</v>
      </c>
      <c r="J5">
        <v>200028</v>
      </c>
      <c r="K5" s="1">
        <v>2003</v>
      </c>
      <c r="L5" s="7">
        <f t="shared" ref="L5:L14" si="1">S5/1000</f>
        <v>0.501</v>
      </c>
      <c r="M5" s="7"/>
      <c r="N5" s="7"/>
      <c r="O5" s="65"/>
      <c r="P5" s="7"/>
      <c r="S5" s="2">
        <v>501</v>
      </c>
      <c r="T5">
        <v>501</v>
      </c>
      <c r="U5" s="1">
        <v>2003</v>
      </c>
      <c r="V5" s="7">
        <f t="shared" ref="V5:V14" si="2">AC5/1000</f>
        <v>7.0000000000000001E-3</v>
      </c>
      <c r="W5" s="7"/>
      <c r="X5" s="7"/>
      <c r="Y5" s="65"/>
      <c r="Z5" s="7"/>
      <c r="AC5">
        <v>7</v>
      </c>
      <c r="AD5">
        <v>7</v>
      </c>
      <c r="AE5" s="1">
        <v>2006</v>
      </c>
      <c r="AF5" s="7">
        <f t="shared" ref="AF5:AI10" si="3">AF14/1000</f>
        <v>82.921999999999997</v>
      </c>
      <c r="AH5" s="66"/>
      <c r="AL5" s="1">
        <v>2006</v>
      </c>
      <c r="AM5" s="8">
        <v>2.4185499626154701</v>
      </c>
      <c r="AN5" s="8"/>
      <c r="AO5" s="66"/>
      <c r="AP5" s="8"/>
      <c r="AS5" s="1" t="s">
        <v>14</v>
      </c>
      <c r="AV5" s="66"/>
      <c r="AZ5" s="69">
        <v>2011</v>
      </c>
      <c r="BA5" s="71">
        <f>BA12/1000</f>
        <v>105.5787563047063</v>
      </c>
      <c r="BB5" s="71">
        <f>BC5</f>
        <v>105.0653099719849</v>
      </c>
      <c r="BC5" s="71">
        <v>105.0653099719849</v>
      </c>
      <c r="BD5" s="71">
        <v>105.0653099719849</v>
      </c>
    </row>
    <row r="6" spans="1:56">
      <c r="A6" s="1">
        <v>2003</v>
      </c>
      <c r="B6" s="5">
        <f t="shared" si="0"/>
        <v>200.536</v>
      </c>
      <c r="C6" s="5"/>
      <c r="D6" s="5"/>
      <c r="E6" s="64"/>
      <c r="F6" s="5"/>
      <c r="I6" s="6">
        <v>200536</v>
      </c>
      <c r="J6">
        <v>200536</v>
      </c>
      <c r="K6" s="1">
        <v>2004</v>
      </c>
      <c r="L6" s="7">
        <f t="shared" si="1"/>
        <v>0.439</v>
      </c>
      <c r="M6" s="7"/>
      <c r="N6" s="7"/>
      <c r="O6" s="65"/>
      <c r="P6" s="7"/>
      <c r="S6" s="2">
        <v>439</v>
      </c>
      <c r="T6">
        <v>439</v>
      </c>
      <c r="U6" s="1">
        <v>2004</v>
      </c>
      <c r="V6" s="7">
        <f t="shared" si="2"/>
        <v>0.17799999999999999</v>
      </c>
      <c r="W6" s="7"/>
      <c r="X6" s="7"/>
      <c r="Y6" s="65"/>
      <c r="Z6" s="7"/>
      <c r="AC6">
        <v>178</v>
      </c>
      <c r="AD6">
        <v>178</v>
      </c>
      <c r="AE6" s="1">
        <v>2011</v>
      </c>
      <c r="AF6" s="7">
        <f t="shared" si="3"/>
        <v>85.474999999999994</v>
      </c>
      <c r="AG6" s="7">
        <f t="shared" si="3"/>
        <v>86.116</v>
      </c>
      <c r="AH6" s="65">
        <f t="shared" ref="AH6" si="4">AH15/1000</f>
        <v>86.12096948035061</v>
      </c>
      <c r="AI6" s="7">
        <f t="shared" si="3"/>
        <v>86.12096948035061</v>
      </c>
      <c r="AJ6" s="7">
        <f t="shared" ref="AJ6" si="5">AJ15/1000</f>
        <v>86.12096948035061</v>
      </c>
      <c r="AL6" s="1">
        <v>2011</v>
      </c>
      <c r="AM6" s="8">
        <v>2.3996724188359169</v>
      </c>
      <c r="AN6" s="8">
        <v>2.3831576013748896</v>
      </c>
      <c r="AO6" s="68">
        <v>2.3830307470346499</v>
      </c>
      <c r="AP6" s="8">
        <v>2.3830307470346499</v>
      </c>
      <c r="AQ6" s="8">
        <v>2.3830307470346499</v>
      </c>
      <c r="AS6" s="1">
        <v>2001</v>
      </c>
      <c r="AT6" s="7">
        <f>B4</f>
        <v>199.57400000000001</v>
      </c>
      <c r="AV6" s="66"/>
      <c r="AZ6" s="69">
        <v>2016</v>
      </c>
      <c r="BA6" s="71">
        <f t="shared" ref="BA6:BB9" si="6">BA13/1000</f>
        <v>106.62302617898939</v>
      </c>
      <c r="BB6" s="71">
        <f t="shared" si="6"/>
        <v>107.32407246725573</v>
      </c>
      <c r="BC6" s="71">
        <v>105.46253340957158</v>
      </c>
      <c r="BD6" s="71">
        <v>105.4775527712591</v>
      </c>
    </row>
    <row r="7" spans="1:56">
      <c r="A7" s="1">
        <v>2004</v>
      </c>
      <c r="B7" s="5">
        <f t="shared" si="0"/>
        <v>201.15299999999999</v>
      </c>
      <c r="C7" s="5"/>
      <c r="D7" s="5"/>
      <c r="E7" s="64"/>
      <c r="F7" s="5"/>
      <c r="I7" s="6">
        <v>201153</v>
      </c>
      <c r="J7">
        <v>201153</v>
      </c>
      <c r="K7" s="1">
        <v>2005</v>
      </c>
      <c r="L7" s="7">
        <f t="shared" si="1"/>
        <v>0.17499999999999999</v>
      </c>
      <c r="M7" s="7"/>
      <c r="N7" s="7"/>
      <c r="O7" s="65"/>
      <c r="P7" s="7"/>
      <c r="S7" s="2">
        <v>175</v>
      </c>
      <c r="T7">
        <v>175</v>
      </c>
      <c r="U7" s="1">
        <v>2005</v>
      </c>
      <c r="V7" s="7">
        <f t="shared" si="2"/>
        <v>0.22900000000000001</v>
      </c>
      <c r="W7" s="7"/>
      <c r="X7" s="7"/>
      <c r="Y7" s="65"/>
      <c r="Z7" s="7"/>
      <c r="AC7">
        <v>229</v>
      </c>
      <c r="AD7">
        <v>229</v>
      </c>
      <c r="AE7" s="1">
        <v>2016</v>
      </c>
      <c r="AF7" s="7">
        <f t="shared" si="3"/>
        <v>88.614000000000004</v>
      </c>
      <c r="AG7" s="7">
        <f t="shared" si="3"/>
        <v>89.17</v>
      </c>
      <c r="AH7" s="65">
        <f t="shared" ref="AH7" si="7">AH16/1000</f>
        <v>88.407929442149623</v>
      </c>
      <c r="AI7" s="7">
        <f t="shared" si="3"/>
        <v>88.384959516294288</v>
      </c>
      <c r="AJ7" s="7">
        <f t="shared" ref="AJ7" si="8">AJ16/1000</f>
        <v>87.625190847649293</v>
      </c>
      <c r="AL7" s="1">
        <v>2016</v>
      </c>
      <c r="AM7" s="8">
        <v>2.3710361793847472</v>
      </c>
      <c r="AN7" s="8">
        <v>2.3779634406190424</v>
      </c>
      <c r="AO7" s="68">
        <v>2.3715870033901667</v>
      </c>
      <c r="AP7" s="8">
        <v>2.3763849542724182</v>
      </c>
      <c r="AQ7" s="8">
        <v>2.3864328432808612</v>
      </c>
      <c r="AS7" s="1">
        <v>2011</v>
      </c>
      <c r="AT7" s="7">
        <f>C14</f>
        <v>206.7</v>
      </c>
      <c r="AU7" s="7">
        <f>D14</f>
        <v>206.85599999999999</v>
      </c>
      <c r="AV7" s="65">
        <f>AU7</f>
        <v>206.85599999999999</v>
      </c>
      <c r="AW7" s="7">
        <f>AU7</f>
        <v>206.85599999999999</v>
      </c>
      <c r="AX7" s="7">
        <f>AW7</f>
        <v>206.85599999999999</v>
      </c>
      <c r="AY7" s="10"/>
      <c r="AZ7" s="69">
        <v>2021</v>
      </c>
      <c r="BA7" s="71">
        <f t="shared" si="6"/>
        <v>108.61054136425858</v>
      </c>
      <c r="BB7" s="71">
        <f t="shared" si="6"/>
        <v>108.97130332813117</v>
      </c>
      <c r="BC7" s="71">
        <v>105.37841636523872</v>
      </c>
      <c r="BD7" s="71">
        <v>105.50737079144453</v>
      </c>
    </row>
    <row r="8" spans="1:56">
      <c r="A8" s="1">
        <v>2005</v>
      </c>
      <c r="B8" s="5">
        <f t="shared" si="0"/>
        <v>201.55699999999999</v>
      </c>
      <c r="C8" s="5"/>
      <c r="D8" s="5"/>
      <c r="E8" s="64"/>
      <c r="F8" s="5"/>
      <c r="I8" s="6">
        <v>201557</v>
      </c>
      <c r="J8">
        <v>201557</v>
      </c>
      <c r="K8" s="1">
        <v>2006</v>
      </c>
      <c r="L8" s="7">
        <f t="shared" si="1"/>
        <v>0.57499999999999996</v>
      </c>
      <c r="M8" s="7"/>
      <c r="N8" s="7"/>
      <c r="O8" s="65"/>
      <c r="P8" s="7"/>
      <c r="S8" s="2">
        <v>575</v>
      </c>
      <c r="T8">
        <v>575</v>
      </c>
      <c r="U8" s="1">
        <v>2006</v>
      </c>
      <c r="V8" s="7">
        <f t="shared" si="2"/>
        <v>0.219</v>
      </c>
      <c r="W8" s="7"/>
      <c r="X8" s="7"/>
      <c r="Y8" s="65"/>
      <c r="Z8" s="7"/>
      <c r="AC8">
        <v>219</v>
      </c>
      <c r="AD8">
        <v>219</v>
      </c>
      <c r="AE8" s="1">
        <v>2021</v>
      </c>
      <c r="AF8" s="7">
        <f t="shared" si="3"/>
        <v>92.084000000000003</v>
      </c>
      <c r="AG8" s="7">
        <f t="shared" si="3"/>
        <v>92.442999999999998</v>
      </c>
      <c r="AH8" s="65">
        <f t="shared" ref="AH8:AH10" si="9">AH17/1000</f>
        <v>91.326521681389792</v>
      </c>
      <c r="AI8" s="7">
        <f t="shared" si="3"/>
        <v>91.086641950649906</v>
      </c>
      <c r="AJ8" s="7">
        <f t="shared" ref="AJ8" si="10">AJ17/1000</f>
        <v>89.579510184149285</v>
      </c>
      <c r="AL8" s="1">
        <v>2021</v>
      </c>
      <c r="AM8" s="8">
        <v>2.3493657964467225</v>
      </c>
      <c r="AN8" s="8">
        <v>2.3736248282725572</v>
      </c>
      <c r="AO8" s="68">
        <v>2.3610797926527844</v>
      </c>
      <c r="AP8" s="8">
        <v>2.3723102877559699</v>
      </c>
      <c r="AQ8" s="8">
        <v>2.393217172695441</v>
      </c>
      <c r="AS8" s="1">
        <v>2016</v>
      </c>
      <c r="AT8" s="7">
        <f>C19</f>
        <v>211.8</v>
      </c>
      <c r="AU8" s="7">
        <f>D19</f>
        <v>213.76019108244927</v>
      </c>
      <c r="AV8" s="65">
        <f>E19</f>
        <v>211.4</v>
      </c>
      <c r="AW8" s="7">
        <f>F19</f>
        <v>211.79332594956892</v>
      </c>
      <c r="AX8" s="7">
        <f>G19</f>
        <v>210.81393481846567</v>
      </c>
      <c r="AZ8" s="69">
        <v>2026</v>
      </c>
      <c r="BA8" s="71">
        <f t="shared" si="6"/>
        <v>110.21321741736881</v>
      </c>
      <c r="BC8" s="71">
        <v>105.23785126225985</v>
      </c>
      <c r="BD8" s="71">
        <v>105.6639017408358</v>
      </c>
    </row>
    <row r="9" spans="1:56">
      <c r="A9" s="1">
        <v>2006</v>
      </c>
      <c r="B9" s="5">
        <f t="shared" si="0"/>
        <v>202.351</v>
      </c>
      <c r="C9" s="5"/>
      <c r="D9" s="5"/>
      <c r="E9" s="64"/>
      <c r="F9" s="5"/>
      <c r="I9" s="6">
        <v>202351</v>
      </c>
      <c r="J9">
        <v>202351</v>
      </c>
      <c r="K9" s="1">
        <v>2007</v>
      </c>
      <c r="L9" s="7">
        <f t="shared" si="1"/>
        <v>0.443</v>
      </c>
      <c r="M9" s="7"/>
      <c r="N9" s="7"/>
      <c r="O9" s="65"/>
      <c r="P9" s="7"/>
      <c r="S9" s="2">
        <v>443</v>
      </c>
      <c r="T9">
        <v>443</v>
      </c>
      <c r="U9" s="1">
        <v>2007</v>
      </c>
      <c r="V9" s="7">
        <f t="shared" si="2"/>
        <v>0.376</v>
      </c>
      <c r="W9" s="7"/>
      <c r="X9" s="7"/>
      <c r="Y9" s="65"/>
      <c r="Z9" s="7"/>
      <c r="AC9">
        <v>376</v>
      </c>
      <c r="AD9">
        <v>376</v>
      </c>
      <c r="AE9" s="1">
        <v>2026</v>
      </c>
      <c r="AF9" s="7">
        <f t="shared" si="3"/>
        <v>95.661000000000001</v>
      </c>
      <c r="AH9" s="65">
        <f t="shared" si="9"/>
        <v>94.666169764740118</v>
      </c>
      <c r="AI9" s="7">
        <f t="shared" si="3"/>
        <v>94.223781489168417</v>
      </c>
      <c r="AJ9" s="7">
        <f t="shared" ref="AJ9" si="11">AJ18/1000</f>
        <v>92.149695572951316</v>
      </c>
      <c r="AL9" s="1">
        <v>2026</v>
      </c>
      <c r="AM9" s="8">
        <v>2.328096089315395</v>
      </c>
      <c r="AN9" s="8"/>
      <c r="AO9" s="68">
        <v>2.3384032880346783</v>
      </c>
      <c r="AP9" s="8">
        <v>2.357106849366529</v>
      </c>
      <c r="AQ9" s="8">
        <v>2.3877881228839719</v>
      </c>
      <c r="AS9" s="1">
        <v>2021</v>
      </c>
      <c r="AT9" s="7">
        <f>C24</f>
        <v>218.1</v>
      </c>
      <c r="AU9" s="7">
        <f>D24</f>
        <v>221.22962879134334</v>
      </c>
      <c r="AV9" s="65">
        <f>E24</f>
        <v>217.5</v>
      </c>
      <c r="AW9" s="7">
        <f>F24</f>
        <v>217.98206736255165</v>
      </c>
      <c r="AX9" s="7">
        <f>G24</f>
        <v>216.16883327339815</v>
      </c>
      <c r="AZ9" s="69">
        <v>2031</v>
      </c>
      <c r="BA9" s="71">
        <f t="shared" si="6"/>
        <v>112.18760660142644</v>
      </c>
      <c r="BC9" s="71">
        <v>105.4869832111892</v>
      </c>
      <c r="BD9" s="71">
        <v>106.36183394561866</v>
      </c>
    </row>
    <row r="10" spans="1:56">
      <c r="A10" s="1">
        <v>2007</v>
      </c>
      <c r="B10" s="5">
        <f t="shared" si="0"/>
        <v>203.17</v>
      </c>
      <c r="C10" s="5"/>
      <c r="D10" s="5"/>
      <c r="E10" s="64"/>
      <c r="F10" s="5"/>
      <c r="I10" s="6">
        <v>203170</v>
      </c>
      <c r="J10">
        <v>203170</v>
      </c>
      <c r="K10" s="1">
        <v>2008</v>
      </c>
      <c r="L10" s="7">
        <f t="shared" si="1"/>
        <v>1.2170000000000001</v>
      </c>
      <c r="M10" s="7"/>
      <c r="N10" s="7"/>
      <c r="O10" s="65"/>
      <c r="P10" s="7"/>
      <c r="S10" s="2">
        <v>1217</v>
      </c>
      <c r="T10">
        <v>1217</v>
      </c>
      <c r="U10" s="1">
        <v>2008</v>
      </c>
      <c r="V10" s="7">
        <f t="shared" si="2"/>
        <v>0.39100000000000001</v>
      </c>
      <c r="W10" s="7"/>
      <c r="X10" s="7"/>
      <c r="Y10" s="65"/>
      <c r="Z10" s="7"/>
      <c r="AC10">
        <v>391</v>
      </c>
      <c r="AD10">
        <v>391</v>
      </c>
      <c r="AE10" s="1">
        <v>2031</v>
      </c>
      <c r="AF10" s="7">
        <f t="shared" si="3"/>
        <v>99.058999999999997</v>
      </c>
      <c r="AH10" s="65">
        <f t="shared" si="9"/>
        <v>97.910678655456337</v>
      </c>
      <c r="AI10" s="7">
        <f t="shared" si="3"/>
        <v>97.383768690368754</v>
      </c>
      <c r="AJ10" s="7">
        <f t="shared" ref="AJ10" si="12">AJ19/1000</f>
        <v>94.801948250672567</v>
      </c>
      <c r="AL10" s="1">
        <v>2031</v>
      </c>
      <c r="AM10" s="8">
        <v>2.3075641789236716</v>
      </c>
      <c r="AN10" s="8"/>
      <c r="AO10" s="68">
        <v>2.314252816317913</v>
      </c>
      <c r="AP10" s="8">
        <v>2.336311602312267</v>
      </c>
      <c r="AQ10" s="8">
        <v>2.3765395050050713</v>
      </c>
      <c r="AS10" s="1">
        <v>2026</v>
      </c>
      <c r="AT10" s="7">
        <f>C29</f>
        <v>224.6</v>
      </c>
      <c r="AU10" s="7"/>
      <c r="AV10" s="65">
        <f>E29</f>
        <v>223.4</v>
      </c>
      <c r="AW10" s="7">
        <f>F29</f>
        <v>224.27339142641759</v>
      </c>
      <c r="AX10" s="7">
        <f>G29</f>
        <v>222.04162776399616</v>
      </c>
    </row>
    <row r="11" spans="1:56">
      <c r="A11" s="1">
        <v>2008</v>
      </c>
      <c r="B11" s="5">
        <f t="shared" si="0"/>
        <v>204.77799999999999</v>
      </c>
      <c r="C11" s="5">
        <v>204.3</v>
      </c>
      <c r="D11" s="5"/>
      <c r="E11" s="64"/>
      <c r="F11" s="5"/>
      <c r="I11" s="6">
        <v>204778</v>
      </c>
      <c r="J11">
        <v>204778</v>
      </c>
      <c r="K11" s="1">
        <v>2009</v>
      </c>
      <c r="L11" s="7">
        <f t="shared" si="1"/>
        <v>0.28799999999999998</v>
      </c>
      <c r="M11" s="7">
        <v>0.4</v>
      </c>
      <c r="N11" s="7"/>
      <c r="O11" s="65"/>
      <c r="P11" s="7"/>
      <c r="S11" s="2">
        <v>288</v>
      </c>
      <c r="T11">
        <v>288</v>
      </c>
      <c r="U11" s="1">
        <v>2009</v>
      </c>
      <c r="V11" s="7">
        <f t="shared" si="2"/>
        <v>0.40400000000000003</v>
      </c>
      <c r="W11" s="7">
        <v>0.4</v>
      </c>
      <c r="X11" s="7"/>
      <c r="Y11" s="65"/>
      <c r="Z11" s="7"/>
      <c r="AC11">
        <v>404</v>
      </c>
      <c r="AD11">
        <v>404</v>
      </c>
      <c r="AS11" s="1">
        <v>2031</v>
      </c>
      <c r="AT11" s="7">
        <f>C34</f>
        <v>230.7</v>
      </c>
      <c r="AU11" s="7"/>
      <c r="AV11" s="65">
        <f>E34</f>
        <v>228.9</v>
      </c>
      <c r="AW11" s="7">
        <f>F34</f>
        <v>230.05184102503313</v>
      </c>
      <c r="AX11" s="7">
        <f>G34</f>
        <v>227.5903031970054</v>
      </c>
    </row>
    <row r="12" spans="1:56">
      <c r="A12" s="1">
        <v>2009</v>
      </c>
      <c r="B12" s="5">
        <f t="shared" si="0"/>
        <v>205.47</v>
      </c>
      <c r="C12" s="5">
        <v>205.1</v>
      </c>
      <c r="D12" s="5"/>
      <c r="E12" s="64"/>
      <c r="F12" s="5"/>
      <c r="I12" s="6">
        <v>205470</v>
      </c>
      <c r="J12">
        <v>205470</v>
      </c>
      <c r="K12" s="1">
        <v>2010</v>
      </c>
      <c r="L12" s="7">
        <f t="shared" si="1"/>
        <v>0.45900000000000002</v>
      </c>
      <c r="M12" s="7">
        <v>0.4</v>
      </c>
      <c r="N12" s="7"/>
      <c r="O12" s="65"/>
      <c r="P12" s="7"/>
      <c r="S12" s="2">
        <v>459</v>
      </c>
      <c r="T12">
        <v>459</v>
      </c>
      <c r="U12" s="1">
        <v>2010</v>
      </c>
      <c r="V12" s="7">
        <f t="shared" si="2"/>
        <v>0.4</v>
      </c>
      <c r="W12" s="7">
        <v>0.4</v>
      </c>
      <c r="X12" s="7"/>
      <c r="Y12" s="65"/>
      <c r="Z12" s="7"/>
      <c r="AC12">
        <v>400</v>
      </c>
      <c r="AD12">
        <v>400</v>
      </c>
      <c r="AV12" s="66"/>
      <c r="BA12" s="72">
        <v>105578.7563047063</v>
      </c>
      <c r="BB12" s="72"/>
    </row>
    <row r="13" spans="1:56">
      <c r="A13" s="1">
        <v>2010</v>
      </c>
      <c r="B13" s="5">
        <f t="shared" si="0"/>
        <v>206.32900000000001</v>
      </c>
      <c r="C13" s="5">
        <v>205.9</v>
      </c>
      <c r="D13" s="5"/>
      <c r="E13" s="64"/>
      <c r="F13" s="5"/>
      <c r="I13" s="6">
        <v>206329</v>
      </c>
      <c r="J13">
        <v>206329</v>
      </c>
      <c r="K13" s="1">
        <v>2011</v>
      </c>
      <c r="L13" s="7">
        <f t="shared" si="1"/>
        <v>3.7999999999999999E-2</v>
      </c>
      <c r="M13" s="7">
        <v>0.5</v>
      </c>
      <c r="N13" s="7"/>
      <c r="O13" s="65"/>
      <c r="P13" s="7"/>
      <c r="S13" s="2">
        <v>38</v>
      </c>
      <c r="T13">
        <v>38</v>
      </c>
      <c r="U13" s="1">
        <v>2011</v>
      </c>
      <c r="V13" s="7">
        <f t="shared" si="2"/>
        <v>0.48899999999999999</v>
      </c>
      <c r="W13" s="7">
        <v>0.4</v>
      </c>
      <c r="X13" s="7"/>
      <c r="Y13" s="65"/>
      <c r="Z13" s="7"/>
      <c r="AC13">
        <v>489</v>
      </c>
      <c r="AD13">
        <v>489</v>
      </c>
      <c r="AF13" s="2">
        <v>81003</v>
      </c>
      <c r="AG13" s="2"/>
      <c r="AH13" s="2"/>
      <c r="AI13" s="2"/>
      <c r="AS13" s="1" t="s">
        <v>16</v>
      </c>
      <c r="AV13" s="66"/>
      <c r="BA13" s="72">
        <v>106623.02617898938</v>
      </c>
      <c r="BB13" s="72">
        <v>107324.07246725573</v>
      </c>
    </row>
    <row r="14" spans="1:56">
      <c r="A14" s="1">
        <v>2011</v>
      </c>
      <c r="B14" s="5">
        <f t="shared" si="0"/>
        <v>206.85599999999999</v>
      </c>
      <c r="C14" s="5">
        <v>206.7</v>
      </c>
      <c r="D14" s="5">
        <v>206.85599999999999</v>
      </c>
      <c r="E14" s="64"/>
      <c r="F14" s="5"/>
      <c r="I14" s="6">
        <v>206856</v>
      </c>
      <c r="J14">
        <v>206856</v>
      </c>
      <c r="K14" s="1">
        <v>2012</v>
      </c>
      <c r="L14" s="7">
        <f t="shared" si="1"/>
        <v>-2.3E-2</v>
      </c>
      <c r="M14" s="7">
        <v>0.6</v>
      </c>
      <c r="N14" s="7">
        <v>0.83208959870728194</v>
      </c>
      <c r="O14" s="65"/>
      <c r="P14" s="7"/>
      <c r="S14" s="2">
        <v>-23</v>
      </c>
      <c r="T14">
        <v>-23</v>
      </c>
      <c r="U14" s="1">
        <v>2012</v>
      </c>
      <c r="V14" s="7">
        <f t="shared" si="2"/>
        <v>0.54700000000000004</v>
      </c>
      <c r="W14" s="7">
        <v>0.4</v>
      </c>
      <c r="X14" s="7">
        <v>0.46327062599366042</v>
      </c>
      <c r="Y14" s="65"/>
      <c r="Z14" s="7"/>
      <c r="AC14">
        <v>547</v>
      </c>
      <c r="AD14">
        <v>547</v>
      </c>
      <c r="AF14" s="2">
        <v>82922</v>
      </c>
      <c r="AG14" s="2"/>
      <c r="AH14" s="2"/>
      <c r="AI14" s="2"/>
      <c r="AS14" s="1">
        <v>2001</v>
      </c>
      <c r="AT14" s="7">
        <f t="shared" ref="AT14:AT20" si="13">AF4</f>
        <v>81.003</v>
      </c>
      <c r="AV14" s="66"/>
      <c r="BA14" s="72">
        <v>108610.54136425858</v>
      </c>
      <c r="BB14" s="72">
        <v>108971.30332813117</v>
      </c>
    </row>
    <row r="15" spans="1:56">
      <c r="A15" s="1">
        <v>2012</v>
      </c>
      <c r="B15" s="5">
        <f t="shared" si="0"/>
        <v>207.38</v>
      </c>
      <c r="C15" s="5">
        <v>207.7</v>
      </c>
      <c r="D15" s="5">
        <v>208.14724817857882</v>
      </c>
      <c r="E15" s="64">
        <v>207.4</v>
      </c>
      <c r="F15" s="5">
        <f t="shared" ref="F15:G34" si="14">I15/1000</f>
        <v>207.38</v>
      </c>
      <c r="G15" s="5">
        <f t="shared" si="14"/>
        <v>207.38</v>
      </c>
      <c r="I15" s="6">
        <v>207380</v>
      </c>
      <c r="J15">
        <v>207380</v>
      </c>
      <c r="K15" s="1">
        <v>2013</v>
      </c>
      <c r="L15" s="7"/>
      <c r="M15" s="7">
        <v>0.6</v>
      </c>
      <c r="N15" s="7">
        <v>0.85581851334247994</v>
      </c>
      <c r="O15" s="65">
        <v>0.5</v>
      </c>
      <c r="P15" s="7">
        <f t="shared" ref="P15:Q33" si="15">S15/1000</f>
        <v>0.47843338317648704</v>
      </c>
      <c r="Q15" s="7">
        <f t="shared" si="15"/>
        <v>0.2013404559749174</v>
      </c>
      <c r="S15" s="2">
        <v>478.43338317648704</v>
      </c>
      <c r="T15">
        <v>201.3404559749174</v>
      </c>
      <c r="U15" s="1">
        <v>2013</v>
      </c>
      <c r="V15" s="7"/>
      <c r="W15" s="7">
        <v>0.4</v>
      </c>
      <c r="X15" s="7">
        <v>0.49076861807183342</v>
      </c>
      <c r="Y15" s="65">
        <v>0.3</v>
      </c>
      <c r="Z15" s="7">
        <f t="shared" ref="Z15:AA33" si="16">AC15/1000</f>
        <v>0.59551636183238044</v>
      </c>
      <c r="AA15" s="7">
        <f t="shared" si="16"/>
        <v>0.5979788212776771</v>
      </c>
      <c r="AC15" s="2">
        <v>595.51636183238043</v>
      </c>
      <c r="AD15">
        <v>597.97882127767707</v>
      </c>
      <c r="AF15" s="2">
        <v>85475</v>
      </c>
      <c r="AG15" s="2">
        <v>86116</v>
      </c>
      <c r="AH15" s="2">
        <v>86120.969480350614</v>
      </c>
      <c r="AI15" s="2">
        <v>86120.969480350614</v>
      </c>
      <c r="AJ15" s="2">
        <v>86120.969480350614</v>
      </c>
      <c r="AS15" s="1">
        <v>2006</v>
      </c>
      <c r="AT15" s="7">
        <f t="shared" si="13"/>
        <v>82.921999999999997</v>
      </c>
      <c r="AV15" s="66"/>
      <c r="BA15" s="72">
        <v>110213.21741736881</v>
      </c>
    </row>
    <row r="16" spans="1:56">
      <c r="A16" s="1">
        <v>2013</v>
      </c>
      <c r="B16" s="5"/>
      <c r="C16" s="5">
        <v>208.7</v>
      </c>
      <c r="D16" s="5">
        <v>209.4915692000792</v>
      </c>
      <c r="E16" s="64">
        <v>208.2</v>
      </c>
      <c r="F16" s="5">
        <f t="shared" si="14"/>
        <v>208.45394974500886</v>
      </c>
      <c r="G16" s="5">
        <f t="shared" si="14"/>
        <v>208.1793192772526</v>
      </c>
      <c r="I16" s="6">
        <v>208453.94974500887</v>
      </c>
      <c r="J16">
        <v>208179.31927725259</v>
      </c>
      <c r="K16" s="1">
        <v>2014</v>
      </c>
      <c r="L16" s="7"/>
      <c r="M16" s="7">
        <v>0.6</v>
      </c>
      <c r="N16" s="7">
        <v>0.90074455702036782</v>
      </c>
      <c r="O16" s="65">
        <v>0.5</v>
      </c>
      <c r="P16" s="7">
        <f t="shared" si="15"/>
        <v>0.48012444304184598</v>
      </c>
      <c r="Q16" s="7">
        <f t="shared" si="15"/>
        <v>0.21351303842718858</v>
      </c>
      <c r="S16" s="2">
        <v>480.12444304184601</v>
      </c>
      <c r="T16">
        <v>213.51303842718858</v>
      </c>
      <c r="U16" s="1">
        <v>2014</v>
      </c>
      <c r="V16" s="7"/>
      <c r="W16" s="7">
        <v>0.4</v>
      </c>
      <c r="X16" s="7">
        <v>0.50776831024580682</v>
      </c>
      <c r="Y16" s="65">
        <v>0.5</v>
      </c>
      <c r="Z16" s="7">
        <f t="shared" si="16"/>
        <v>0.62077943663739865</v>
      </c>
      <c r="AA16" s="7">
        <f t="shared" si="16"/>
        <v>0.63078312834448502</v>
      </c>
      <c r="AC16" s="2">
        <v>620.7794366373987</v>
      </c>
      <c r="AD16">
        <v>630.78312834448502</v>
      </c>
      <c r="AF16" s="2">
        <v>88614</v>
      </c>
      <c r="AG16" s="2">
        <v>89170</v>
      </c>
      <c r="AH16" s="2">
        <v>88407.929442149616</v>
      </c>
      <c r="AI16" s="2">
        <v>88384.959516294286</v>
      </c>
      <c r="AJ16" s="2">
        <v>87625.190847649297</v>
      </c>
      <c r="AS16" s="1">
        <v>2011</v>
      </c>
      <c r="AT16" s="7">
        <f t="shared" si="13"/>
        <v>85.474999999999994</v>
      </c>
      <c r="AU16" s="7">
        <f t="shared" ref="AU16:AX18" si="17">AG6</f>
        <v>86.116</v>
      </c>
      <c r="AV16" s="65">
        <f t="shared" si="17"/>
        <v>86.12096948035061</v>
      </c>
      <c r="AW16" s="7">
        <f t="shared" si="17"/>
        <v>86.12096948035061</v>
      </c>
      <c r="AX16" s="7">
        <f t="shared" si="17"/>
        <v>86.12096948035061</v>
      </c>
      <c r="BA16" s="72">
        <v>112187.60660142644</v>
      </c>
    </row>
    <row r="17" spans="1:50">
      <c r="A17" s="1">
        <v>2014</v>
      </c>
      <c r="B17" s="5"/>
      <c r="C17" s="5">
        <v>209.7</v>
      </c>
      <c r="D17" s="5">
        <v>210.89936762450324</v>
      </c>
      <c r="E17" s="64">
        <v>209.2</v>
      </c>
      <c r="F17" s="5">
        <f t="shared" si="14"/>
        <v>209.55485362468812</v>
      </c>
      <c r="G17" s="5">
        <f t="shared" si="14"/>
        <v>209.02361544402427</v>
      </c>
      <c r="I17" s="6">
        <v>209554.85362468811</v>
      </c>
      <c r="J17">
        <v>209023.61544402427</v>
      </c>
      <c r="K17" s="1">
        <v>2015</v>
      </c>
      <c r="L17" s="7"/>
      <c r="M17" s="7">
        <v>0.6</v>
      </c>
      <c r="N17" s="7">
        <v>0.92162500553409632</v>
      </c>
      <c r="O17" s="65">
        <v>0.6</v>
      </c>
      <c r="P17" s="7">
        <f t="shared" si="15"/>
        <v>0.48780820723967511</v>
      </c>
      <c r="Q17" s="7">
        <f t="shared" si="15"/>
        <v>0.23474206679874443</v>
      </c>
      <c r="S17" s="2">
        <v>487.80820723967508</v>
      </c>
      <c r="T17">
        <v>234.74206679874442</v>
      </c>
      <c r="U17" s="1">
        <v>2015</v>
      </c>
      <c r="V17" s="7"/>
      <c r="W17" s="7">
        <v>0.4</v>
      </c>
      <c r="X17" s="7">
        <v>0.50294881751841736</v>
      </c>
      <c r="Y17" s="65">
        <v>0.5</v>
      </c>
      <c r="Z17" s="7">
        <f t="shared" si="16"/>
        <v>0.62658857306901017</v>
      </c>
      <c r="AA17" s="7">
        <f t="shared" si="16"/>
        <v>0.64461484344212117</v>
      </c>
      <c r="AC17" s="2">
        <v>626.58857306901018</v>
      </c>
      <c r="AD17">
        <v>644.61484344212113</v>
      </c>
      <c r="AF17" s="2">
        <v>92084</v>
      </c>
      <c r="AG17" s="2">
        <v>92443</v>
      </c>
      <c r="AH17" s="2">
        <v>91326.521681389786</v>
      </c>
      <c r="AI17" s="2">
        <v>91086.641950649908</v>
      </c>
      <c r="AJ17" s="2">
        <v>89579.510184149287</v>
      </c>
      <c r="AS17" s="1">
        <v>2016</v>
      </c>
      <c r="AT17" s="7">
        <f t="shared" si="13"/>
        <v>88.614000000000004</v>
      </c>
      <c r="AU17" s="7">
        <f t="shared" si="17"/>
        <v>89.17</v>
      </c>
      <c r="AV17" s="65">
        <f t="shared" si="17"/>
        <v>88.407929442149623</v>
      </c>
      <c r="AW17" s="7">
        <f t="shared" si="17"/>
        <v>88.384959516294288</v>
      </c>
      <c r="AX17" s="7">
        <f t="shared" si="17"/>
        <v>87.625190847649293</v>
      </c>
    </row>
    <row r="18" spans="1:50">
      <c r="A18" s="1">
        <v>2015</v>
      </c>
      <c r="B18" s="5"/>
      <c r="C18" s="5">
        <v>210.7</v>
      </c>
      <c r="D18" s="5">
        <v>212.32315066051902</v>
      </c>
      <c r="E18" s="64">
        <v>210.3</v>
      </c>
      <c r="F18" s="5">
        <f t="shared" si="14"/>
        <v>210.6692504049968</v>
      </c>
      <c r="G18" s="5">
        <f t="shared" si="14"/>
        <v>209.90297235426513</v>
      </c>
      <c r="I18" s="6">
        <v>210669.2504049968</v>
      </c>
      <c r="J18">
        <v>209902.97235426513</v>
      </c>
      <c r="K18" s="1">
        <v>2016</v>
      </c>
      <c r="L18" s="7"/>
      <c r="M18" s="7">
        <v>0.6</v>
      </c>
      <c r="N18" s="7">
        <v>0.94006693599410773</v>
      </c>
      <c r="O18" s="65">
        <v>0.6</v>
      </c>
      <c r="P18" s="7">
        <f t="shared" si="15"/>
        <v>0.49179192360189677</v>
      </c>
      <c r="Q18" s="7">
        <f t="shared" si="15"/>
        <v>0.25216051169944714</v>
      </c>
      <c r="S18" s="2">
        <v>491.79192360189677</v>
      </c>
      <c r="T18">
        <v>252.16051169944717</v>
      </c>
      <c r="U18" s="1">
        <v>2016</v>
      </c>
      <c r="V18" s="7"/>
      <c r="W18" s="7">
        <v>0.4</v>
      </c>
      <c r="X18" s="7">
        <v>0.4973135437260523</v>
      </c>
      <c r="Y18" s="65">
        <v>0.5</v>
      </c>
      <c r="Z18" s="7">
        <f t="shared" si="16"/>
        <v>0.6322836209702184</v>
      </c>
      <c r="AA18" s="7">
        <f t="shared" si="16"/>
        <v>0.65880195250108931</v>
      </c>
      <c r="AC18" s="2">
        <v>632.28362097021841</v>
      </c>
      <c r="AD18">
        <v>658.80195250108932</v>
      </c>
      <c r="AF18">
        <v>95661</v>
      </c>
      <c r="AG18" s="2"/>
      <c r="AH18" s="2">
        <v>94666.169764740116</v>
      </c>
      <c r="AI18" s="2">
        <v>94223.78148916841</v>
      </c>
      <c r="AJ18" s="2">
        <v>92149.695572951314</v>
      </c>
      <c r="AS18" s="1">
        <v>2021</v>
      </c>
      <c r="AT18" s="7">
        <f t="shared" si="13"/>
        <v>92.084000000000003</v>
      </c>
      <c r="AU18" s="7">
        <f t="shared" si="17"/>
        <v>92.442999999999998</v>
      </c>
      <c r="AV18" s="65">
        <f t="shared" si="17"/>
        <v>91.326521681389792</v>
      </c>
      <c r="AW18" s="7">
        <f t="shared" si="17"/>
        <v>91.086641950649906</v>
      </c>
      <c r="AX18" s="7">
        <f t="shared" si="17"/>
        <v>89.579510184149285</v>
      </c>
    </row>
    <row r="19" spans="1:50">
      <c r="A19" s="1">
        <v>2016</v>
      </c>
      <c r="B19" s="5"/>
      <c r="C19" s="5">
        <v>211.8</v>
      </c>
      <c r="D19" s="5">
        <v>213.76019108244927</v>
      </c>
      <c r="E19" s="64">
        <v>211.4</v>
      </c>
      <c r="F19" s="5">
        <f t="shared" si="14"/>
        <v>211.79332594956892</v>
      </c>
      <c r="G19" s="5">
        <f t="shared" si="14"/>
        <v>210.81393481846567</v>
      </c>
      <c r="I19" s="6">
        <v>211793.32594956891</v>
      </c>
      <c r="J19">
        <v>210813.93481846567</v>
      </c>
      <c r="K19" s="1">
        <v>2017</v>
      </c>
      <c r="L19" s="7"/>
      <c r="M19" s="7">
        <v>0.7</v>
      </c>
      <c r="N19" s="7">
        <v>0.95369487124730634</v>
      </c>
      <c r="O19" s="65">
        <v>0.6</v>
      </c>
      <c r="P19" s="7">
        <f t="shared" si="15"/>
        <v>0.51599907748531315</v>
      </c>
      <c r="Q19" s="7">
        <f t="shared" si="15"/>
        <v>0.27832263897109827</v>
      </c>
      <c r="S19" s="2">
        <v>515.99907748531314</v>
      </c>
      <c r="T19">
        <v>278.32263897109829</v>
      </c>
      <c r="U19" s="1">
        <v>2017</v>
      </c>
      <c r="V19" s="7"/>
      <c r="W19" s="7">
        <v>0.5</v>
      </c>
      <c r="X19" s="7">
        <v>0.49686549363878346</v>
      </c>
      <c r="Y19" s="65">
        <v>0.5</v>
      </c>
      <c r="Z19" s="7">
        <f t="shared" si="16"/>
        <v>0.64895631807615517</v>
      </c>
      <c r="AA19" s="7">
        <f t="shared" si="16"/>
        <v>0.68393542798162499</v>
      </c>
      <c r="AC19" s="2">
        <v>648.95631807615518</v>
      </c>
      <c r="AD19">
        <v>683.93542798162503</v>
      </c>
      <c r="AF19" s="11">
        <v>99059</v>
      </c>
      <c r="AG19" s="2"/>
      <c r="AH19" s="2">
        <v>97910.678655456344</v>
      </c>
      <c r="AI19" s="2">
        <v>97383.768690368757</v>
      </c>
      <c r="AJ19" s="2">
        <v>94801.948250672562</v>
      </c>
      <c r="AS19" s="1">
        <v>2026</v>
      </c>
      <c r="AT19" s="7">
        <f t="shared" si="13"/>
        <v>95.661000000000001</v>
      </c>
      <c r="AV19" s="65">
        <f t="shared" ref="AV19:AX20" si="18">AH9</f>
        <v>94.666169764740118</v>
      </c>
      <c r="AW19" s="7">
        <f t="shared" si="18"/>
        <v>94.223781489168417</v>
      </c>
      <c r="AX19" s="7">
        <f t="shared" si="18"/>
        <v>92.149695572951316</v>
      </c>
    </row>
    <row r="20" spans="1:50">
      <c r="A20" s="1">
        <v>2017</v>
      </c>
      <c r="B20" s="5"/>
      <c r="C20" s="5">
        <v>213</v>
      </c>
      <c r="D20" s="5">
        <v>215.21012762565562</v>
      </c>
      <c r="E20" s="64">
        <v>212.5</v>
      </c>
      <c r="F20" s="5">
        <f t="shared" si="14"/>
        <v>212.95828134513039</v>
      </c>
      <c r="G20" s="5">
        <f t="shared" si="14"/>
        <v>211.7761928854184</v>
      </c>
      <c r="I20" s="6">
        <v>212958.28134513038</v>
      </c>
      <c r="J20">
        <v>211776.19288541839</v>
      </c>
      <c r="K20" s="1">
        <v>2018</v>
      </c>
      <c r="L20" s="7"/>
      <c r="M20" s="7">
        <v>0.7</v>
      </c>
      <c r="N20" s="7">
        <v>0.97246881699810905</v>
      </c>
      <c r="O20" s="65">
        <v>0.7</v>
      </c>
      <c r="P20" s="7">
        <f t="shared" si="15"/>
        <v>0.53941549494517194</v>
      </c>
      <c r="Q20" s="7">
        <f t="shared" si="15"/>
        <v>0.31440081977926865</v>
      </c>
      <c r="S20" s="2">
        <v>539.41549494517199</v>
      </c>
      <c r="T20">
        <v>314.40081977926866</v>
      </c>
      <c r="U20" s="1">
        <v>2018</v>
      </c>
      <c r="V20" s="7"/>
      <c r="W20" s="7">
        <v>0.5</v>
      </c>
      <c r="X20" s="7">
        <v>0.48287851279176353</v>
      </c>
      <c r="Y20" s="65">
        <v>0.5</v>
      </c>
      <c r="Z20" s="7">
        <f t="shared" si="16"/>
        <v>0.65600823992268598</v>
      </c>
      <c r="AA20" s="7">
        <f t="shared" si="16"/>
        <v>0.6995312862374008</v>
      </c>
      <c r="AC20" s="2">
        <v>656.00823992268602</v>
      </c>
      <c r="AD20">
        <v>699.53128623740076</v>
      </c>
      <c r="AE20" s="3" t="s">
        <v>17</v>
      </c>
      <c r="AF20" s="3"/>
      <c r="AG20" s="3"/>
      <c r="AH20" s="3"/>
      <c r="AI20" s="3"/>
      <c r="AJ20" s="3"/>
      <c r="AS20" s="1">
        <v>2031</v>
      </c>
      <c r="AT20" s="7">
        <f t="shared" si="13"/>
        <v>99.058999999999997</v>
      </c>
      <c r="AV20" s="65">
        <f t="shared" si="18"/>
        <v>97.910678655456337</v>
      </c>
      <c r="AW20" s="7">
        <f t="shared" si="18"/>
        <v>97.383768690368754</v>
      </c>
      <c r="AX20" s="7">
        <f t="shared" si="18"/>
        <v>94.801948250672567</v>
      </c>
    </row>
    <row r="21" spans="1:50">
      <c r="A21" s="1">
        <v>2018</v>
      </c>
      <c r="B21" s="5"/>
      <c r="C21" s="5">
        <v>214.2</v>
      </c>
      <c r="D21" s="5">
        <v>216.66506354934717</v>
      </c>
      <c r="E21" s="64">
        <v>213.7</v>
      </c>
      <c r="F21" s="5">
        <f t="shared" si="14"/>
        <v>214.15370507999825</v>
      </c>
      <c r="G21" s="5">
        <f t="shared" si="14"/>
        <v>212.79012499143505</v>
      </c>
      <c r="I21" s="6">
        <v>214153.70507999824</v>
      </c>
      <c r="J21">
        <v>212790.12499143506</v>
      </c>
      <c r="K21" s="1">
        <v>2019</v>
      </c>
      <c r="L21" s="7"/>
      <c r="M21" s="7">
        <v>0.8</v>
      </c>
      <c r="N21" s="7">
        <v>1.0087412229148269</v>
      </c>
      <c r="O21" s="65">
        <v>0.7</v>
      </c>
      <c r="P21" s="7">
        <f t="shared" si="15"/>
        <v>0.57960424639020625</v>
      </c>
      <c r="Q21" s="7">
        <f t="shared" si="15"/>
        <v>0.35871786796450394</v>
      </c>
      <c r="S21" s="2">
        <v>579.6042463902063</v>
      </c>
      <c r="T21">
        <v>358.71786796450397</v>
      </c>
      <c r="U21" s="1">
        <v>2019</v>
      </c>
      <c r="V21" s="7"/>
      <c r="W21" s="7">
        <v>0.5</v>
      </c>
      <c r="X21" s="7">
        <v>0.47653409094860533</v>
      </c>
      <c r="Y21" s="65">
        <v>0.5</v>
      </c>
      <c r="Z21" s="7">
        <f t="shared" si="16"/>
        <v>0.66082086060157463</v>
      </c>
      <c r="AA21" s="7">
        <f t="shared" si="16"/>
        <v>0.71278727894843541</v>
      </c>
      <c r="AC21" s="2">
        <v>660.82086060157462</v>
      </c>
      <c r="AD21">
        <v>712.78727894843541</v>
      </c>
      <c r="AE21" s="3" t="s">
        <v>18</v>
      </c>
      <c r="AF21" s="12">
        <f>(AF19-AF15)/20</f>
        <v>679.2</v>
      </c>
      <c r="AG21" s="12"/>
      <c r="AH21" s="12">
        <f>(AH19-AH15)/20</f>
        <v>589.48545875528657</v>
      </c>
      <c r="AI21" s="12">
        <f>(AI19-AI15)/20</f>
        <v>563.13996050090714</v>
      </c>
      <c r="AJ21" s="12">
        <f>(AJ19-AJ15)/20</f>
        <v>434.04893851609739</v>
      </c>
      <c r="AV21" s="66"/>
    </row>
    <row r="22" spans="1:50">
      <c r="A22" s="1">
        <v>2019</v>
      </c>
      <c r="B22" s="5"/>
      <c r="C22" s="5">
        <v>215.4</v>
      </c>
      <c r="D22" s="5">
        <v>218.14989177970031</v>
      </c>
      <c r="E22" s="64">
        <v>214.9</v>
      </c>
      <c r="F22" s="5">
        <f t="shared" si="14"/>
        <v>215.39413018699003</v>
      </c>
      <c r="G22" s="5">
        <f t="shared" si="14"/>
        <v>213.861630138348</v>
      </c>
      <c r="I22" s="6">
        <v>215394.13018699002</v>
      </c>
      <c r="J22">
        <v>213861.630138348</v>
      </c>
      <c r="K22" s="1">
        <v>2020</v>
      </c>
      <c r="L22" s="7"/>
      <c r="M22" s="7">
        <v>0.8</v>
      </c>
      <c r="N22" s="7">
        <v>1.0466723816250518</v>
      </c>
      <c r="O22" s="65">
        <v>0.7</v>
      </c>
      <c r="P22" s="7">
        <f t="shared" si="15"/>
        <v>0.60908393825011331</v>
      </c>
      <c r="Q22" s="7">
        <f t="shared" si="15"/>
        <v>0.40008319038399509</v>
      </c>
      <c r="S22" s="2">
        <v>609.08393825011331</v>
      </c>
      <c r="T22">
        <v>400.08319038399509</v>
      </c>
      <c r="U22" s="1">
        <v>2020</v>
      </c>
      <c r="V22" s="7"/>
      <c r="W22" s="7">
        <v>0.5</v>
      </c>
      <c r="X22" s="7">
        <v>0.47843117705917421</v>
      </c>
      <c r="Y22" s="65">
        <v>0.5</v>
      </c>
      <c r="Z22" s="7">
        <f t="shared" si="16"/>
        <v>0.66537069446253116</v>
      </c>
      <c r="AA22" s="7">
        <f t="shared" si="16"/>
        <v>0.72567610129493387</v>
      </c>
      <c r="AC22" s="2">
        <v>665.37069446253122</v>
      </c>
      <c r="AD22">
        <v>725.67610129493391</v>
      </c>
      <c r="AS22" s="4" t="s">
        <v>19</v>
      </c>
      <c r="AT22" s="7">
        <f>AT16-AT14</f>
        <v>4.4719999999999942</v>
      </c>
      <c r="AU22" s="7">
        <f>AU16-$AT$14</f>
        <v>5.1129999999999995</v>
      </c>
      <c r="AV22" s="65">
        <f>AV16-$AT$14</f>
        <v>5.1179694803506095</v>
      </c>
      <c r="AW22" s="7">
        <f>AW16-$AT$14</f>
        <v>5.1179694803506095</v>
      </c>
      <c r="AX22" s="7">
        <f>AX16-$AT$14</f>
        <v>5.1179694803506095</v>
      </c>
    </row>
    <row r="23" spans="1:50">
      <c r="A23" s="1">
        <v>2020</v>
      </c>
      <c r="B23" s="5"/>
      <c r="C23" s="5">
        <v>216.8</v>
      </c>
      <c r="D23" s="5">
        <v>219.67485039847625</v>
      </c>
      <c r="E23" s="64">
        <v>216.2</v>
      </c>
      <c r="F23" s="5">
        <f t="shared" si="14"/>
        <v>216.66858481970266</v>
      </c>
      <c r="G23" s="5">
        <f t="shared" si="14"/>
        <v>214.98738943002692</v>
      </c>
      <c r="I23" s="6">
        <v>216668.58481970266</v>
      </c>
      <c r="J23">
        <v>214987.38943002693</v>
      </c>
      <c r="K23" s="1">
        <v>2021</v>
      </c>
      <c r="L23" s="7"/>
      <c r="M23" s="7">
        <v>0.8</v>
      </c>
      <c r="N23" s="7">
        <v>1.0798941943336413</v>
      </c>
      <c r="O23" s="65">
        <v>0.8</v>
      </c>
      <c r="P23" s="7">
        <f t="shared" si="15"/>
        <v>0.64934904294168427</v>
      </c>
      <c r="Q23" s="7">
        <f t="shared" si="15"/>
        <v>0.44892483126977506</v>
      </c>
      <c r="S23" s="2">
        <v>649.34904294168427</v>
      </c>
      <c r="T23">
        <v>448.92483126977504</v>
      </c>
      <c r="U23" s="1">
        <v>2021</v>
      </c>
      <c r="V23" s="7"/>
      <c r="W23" s="7">
        <v>0.5</v>
      </c>
      <c r="X23" s="7">
        <v>0.47476055907017678</v>
      </c>
      <c r="Y23" s="65">
        <v>0.5</v>
      </c>
      <c r="Z23" s="7">
        <f t="shared" si="16"/>
        <v>0.66413349990728698</v>
      </c>
      <c r="AA23" s="7">
        <f t="shared" si="16"/>
        <v>0.73251901210143067</v>
      </c>
      <c r="AC23" s="2">
        <v>664.13349990728693</v>
      </c>
      <c r="AD23">
        <v>732.51901210143069</v>
      </c>
      <c r="AS23" s="4" t="s">
        <v>18</v>
      </c>
      <c r="AT23" s="7">
        <f>AT20-AT16</f>
        <v>13.584000000000003</v>
      </c>
      <c r="AV23" s="65">
        <f>AV20-AV16</f>
        <v>11.789709175105727</v>
      </c>
      <c r="AW23" s="7">
        <f>AW20-AW16</f>
        <v>11.262799210018144</v>
      </c>
      <c r="AX23" s="7">
        <f>AX20-AX16</f>
        <v>8.680978770321957</v>
      </c>
    </row>
    <row r="24" spans="1:50">
      <c r="A24" s="1">
        <v>2021</v>
      </c>
      <c r="B24" s="5"/>
      <c r="C24" s="5">
        <v>218.1</v>
      </c>
      <c r="D24" s="5">
        <v>221.22962879134334</v>
      </c>
      <c r="E24" s="64">
        <v>217.5</v>
      </c>
      <c r="F24" s="5">
        <f t="shared" si="14"/>
        <v>217.98206736255165</v>
      </c>
      <c r="G24" s="5">
        <f t="shared" si="14"/>
        <v>216.16883327339815</v>
      </c>
      <c r="I24" s="6">
        <v>217982.06736255164</v>
      </c>
      <c r="J24">
        <v>216168.83327339814</v>
      </c>
      <c r="K24" s="1">
        <v>2022</v>
      </c>
      <c r="L24" s="7"/>
      <c r="M24" s="7">
        <v>0.8</v>
      </c>
      <c r="N24" s="7"/>
      <c r="O24" s="65">
        <v>0.7</v>
      </c>
      <c r="P24" s="7">
        <f t="shared" si="15"/>
        <v>0.61815240942512883</v>
      </c>
      <c r="Q24" s="7">
        <f t="shared" si="15"/>
        <v>0.42767547914978693</v>
      </c>
      <c r="S24" s="2">
        <v>618.15240942512878</v>
      </c>
      <c r="T24">
        <v>427.67547914978695</v>
      </c>
      <c r="U24" s="1">
        <v>2022</v>
      </c>
      <c r="V24" s="7"/>
      <c r="W24" s="7">
        <v>0.5</v>
      </c>
      <c r="X24" s="7"/>
      <c r="Y24" s="65">
        <v>0.5</v>
      </c>
      <c r="Z24" s="7">
        <f t="shared" si="16"/>
        <v>0.66848846534365314</v>
      </c>
      <c r="AA24" s="7">
        <f t="shared" si="16"/>
        <v>0.74415079109138693</v>
      </c>
      <c r="AC24" s="2">
        <v>668.48846534365316</v>
      </c>
      <c r="AD24">
        <v>744.15079109138696</v>
      </c>
      <c r="AS24" s="4" t="s">
        <v>90</v>
      </c>
      <c r="AT24" s="62">
        <f>AT23*50</f>
        <v>679.20000000000016</v>
      </c>
      <c r="AU24" s="62"/>
      <c r="AV24" s="73">
        <f t="shared" ref="AV24" si="19">AV23*50</f>
        <v>589.48545875528634</v>
      </c>
      <c r="AW24" s="62">
        <f t="shared" ref="AW24:AX24" si="20">AW23*50</f>
        <v>563.13996050090725</v>
      </c>
      <c r="AX24" s="62">
        <f t="shared" si="20"/>
        <v>434.04893851609785</v>
      </c>
    </row>
    <row r="25" spans="1:50">
      <c r="A25" s="1">
        <v>2022</v>
      </c>
      <c r="B25" s="5"/>
      <c r="C25" s="5">
        <v>219.5</v>
      </c>
      <c r="D25" s="5"/>
      <c r="E25" s="64">
        <v>218.7</v>
      </c>
      <c r="F25" s="5">
        <f t="shared" si="14"/>
        <v>219.26870823732042</v>
      </c>
      <c r="G25" s="5">
        <f t="shared" si="14"/>
        <v>217.3406595436393</v>
      </c>
      <c r="I25" s="6">
        <v>219268.70823732042</v>
      </c>
      <c r="J25">
        <v>217340.65954363931</v>
      </c>
      <c r="K25" s="1">
        <v>2023</v>
      </c>
      <c r="L25" s="7"/>
      <c r="M25" s="7">
        <v>0.8</v>
      </c>
      <c r="N25" s="7"/>
      <c r="O25" s="65">
        <v>0.7</v>
      </c>
      <c r="P25" s="7">
        <f t="shared" si="15"/>
        <v>0.61275879851600756</v>
      </c>
      <c r="Q25" s="7">
        <f t="shared" si="15"/>
        <v>0.43688702335166452</v>
      </c>
      <c r="S25" s="2">
        <v>612.75879851600757</v>
      </c>
      <c r="T25">
        <v>436.88702335166454</v>
      </c>
      <c r="U25" s="1">
        <v>2023</v>
      </c>
      <c r="V25" s="7"/>
      <c r="W25" s="7">
        <v>0.5</v>
      </c>
      <c r="X25" s="7"/>
      <c r="Y25" s="65">
        <v>0.5</v>
      </c>
      <c r="Z25" s="7">
        <f t="shared" si="16"/>
        <v>0.66521131429850222</v>
      </c>
      <c r="AA25" s="7">
        <f t="shared" si="16"/>
        <v>0.74748347418032057</v>
      </c>
      <c r="AC25" s="2">
        <v>665.2113142985022</v>
      </c>
      <c r="AD25">
        <v>747.48347418032063</v>
      </c>
      <c r="AS25" s="4"/>
      <c r="AT25" s="4"/>
      <c r="AU25" s="4"/>
      <c r="AV25" s="67"/>
      <c r="AW25" s="4"/>
      <c r="AX25" s="4"/>
    </row>
    <row r="26" spans="1:50">
      <c r="A26" s="1">
        <v>2023</v>
      </c>
      <c r="B26" s="5"/>
      <c r="C26" s="5">
        <v>220.8</v>
      </c>
      <c r="D26" s="5"/>
      <c r="E26" s="64">
        <v>219.9</v>
      </c>
      <c r="F26" s="5">
        <f t="shared" si="14"/>
        <v>220.54667835013493</v>
      </c>
      <c r="G26" s="5">
        <f t="shared" si="14"/>
        <v>218.52503004117131</v>
      </c>
      <c r="I26" s="6">
        <v>220546.67835013493</v>
      </c>
      <c r="J26">
        <v>218525.0300411713</v>
      </c>
      <c r="K26" s="1">
        <v>2024</v>
      </c>
      <c r="L26" s="7"/>
      <c r="M26" s="7">
        <v>0.8</v>
      </c>
      <c r="N26" s="7"/>
      <c r="O26" s="65">
        <v>0.7</v>
      </c>
      <c r="P26" s="7">
        <f t="shared" si="15"/>
        <v>0.61256213696705075</v>
      </c>
      <c r="Q26" s="7">
        <f t="shared" si="15"/>
        <v>0.44175603158712123</v>
      </c>
      <c r="S26" s="2">
        <v>612.56213696705072</v>
      </c>
      <c r="T26">
        <v>441.75603158712124</v>
      </c>
      <c r="U26" s="1">
        <v>2024</v>
      </c>
      <c r="V26" s="7"/>
      <c r="W26" s="7">
        <v>0.5</v>
      </c>
      <c r="X26" s="7"/>
      <c r="Y26" s="65">
        <v>0.5</v>
      </c>
      <c r="Z26" s="7">
        <f t="shared" si="16"/>
        <v>0.65474178453555665</v>
      </c>
      <c r="AA26" s="7">
        <f t="shared" si="16"/>
        <v>0.74269401974689597</v>
      </c>
      <c r="AC26" s="2">
        <v>654.74178453555669</v>
      </c>
      <c r="AD26">
        <v>742.69401974689595</v>
      </c>
      <c r="AS26" s="13" t="s">
        <v>4</v>
      </c>
      <c r="AV26" s="66"/>
    </row>
    <row r="27" spans="1:50">
      <c r="A27" s="1">
        <v>2024</v>
      </c>
      <c r="B27" s="5"/>
      <c r="C27" s="5">
        <v>222.1</v>
      </c>
      <c r="D27" s="5"/>
      <c r="E27" s="64">
        <v>221.1</v>
      </c>
      <c r="F27" s="5">
        <f t="shared" si="14"/>
        <v>221.81398227163754</v>
      </c>
      <c r="G27" s="5">
        <f t="shared" si="14"/>
        <v>219.70948009250532</v>
      </c>
      <c r="I27" s="6">
        <v>221813.98227163753</v>
      </c>
      <c r="J27">
        <v>219709.48009250531</v>
      </c>
      <c r="K27" s="1">
        <v>2025</v>
      </c>
      <c r="L27" s="7"/>
      <c r="M27" s="7">
        <v>0.8</v>
      </c>
      <c r="N27" s="7"/>
      <c r="O27" s="65">
        <v>0.7</v>
      </c>
      <c r="P27" s="7">
        <f t="shared" si="15"/>
        <v>0.60193891577461023</v>
      </c>
      <c r="Q27" s="7">
        <f t="shared" si="15"/>
        <v>0.4428692989011081</v>
      </c>
      <c r="S27" s="2">
        <v>601.93891577461022</v>
      </c>
      <c r="T27">
        <v>442.8692989011081</v>
      </c>
      <c r="U27" s="1">
        <v>2025</v>
      </c>
      <c r="V27" s="7"/>
      <c r="W27" s="7">
        <v>0.5</v>
      </c>
      <c r="X27" s="7"/>
      <c r="Y27" s="65">
        <v>0.5</v>
      </c>
      <c r="Z27" s="7">
        <f t="shared" si="16"/>
        <v>0.63790355794428044</v>
      </c>
      <c r="AA27" s="7">
        <f t="shared" si="16"/>
        <v>0.73059043010689018</v>
      </c>
      <c r="AC27" s="2">
        <v>637.90355794428046</v>
      </c>
      <c r="AD27">
        <v>730.59043010689015</v>
      </c>
      <c r="AS27" s="1">
        <v>2001</v>
      </c>
      <c r="AT27" s="8">
        <f t="shared" ref="AT27:AT33" si="21">AM4</f>
        <v>2.4467118501783887</v>
      </c>
      <c r="AV27" s="66"/>
    </row>
    <row r="28" spans="1:50">
      <c r="A28" s="1">
        <v>2025</v>
      </c>
      <c r="B28" s="5"/>
      <c r="C28" s="5">
        <v>223.4</v>
      </c>
      <c r="D28" s="5"/>
      <c r="E28" s="64">
        <v>222.3</v>
      </c>
      <c r="F28" s="5">
        <f t="shared" si="14"/>
        <v>223.05382474535642</v>
      </c>
      <c r="G28" s="5">
        <f t="shared" si="14"/>
        <v>220.8829398215133</v>
      </c>
      <c r="I28" s="6">
        <v>223053.82474535643</v>
      </c>
      <c r="J28">
        <v>220882.93982151331</v>
      </c>
      <c r="K28" s="1">
        <v>2026</v>
      </c>
      <c r="L28" s="7"/>
      <c r="M28" s="7">
        <v>0.8</v>
      </c>
      <c r="N28" s="7"/>
      <c r="O28" s="65">
        <v>0.7</v>
      </c>
      <c r="P28" s="7">
        <f t="shared" si="15"/>
        <v>0.59963800310992843</v>
      </c>
      <c r="Q28" s="7">
        <f t="shared" si="15"/>
        <v>0.44246082888213051</v>
      </c>
      <c r="S28" s="2">
        <v>599.63800310992838</v>
      </c>
      <c r="T28">
        <v>442.4608288821305</v>
      </c>
      <c r="U28" s="1">
        <v>2026</v>
      </c>
      <c r="V28" s="7"/>
      <c r="W28" s="7">
        <v>0.5</v>
      </c>
      <c r="X28" s="7"/>
      <c r="Y28" s="65">
        <v>0.4</v>
      </c>
      <c r="Z28" s="7">
        <f t="shared" si="16"/>
        <v>0.61992867795124451</v>
      </c>
      <c r="AA28" s="7">
        <f t="shared" si="16"/>
        <v>0.71622711360072067</v>
      </c>
      <c r="AC28" s="2">
        <v>619.92867795124448</v>
      </c>
      <c r="AD28">
        <v>716.22711360072071</v>
      </c>
      <c r="AS28" s="1">
        <v>2006</v>
      </c>
      <c r="AT28" s="8">
        <f t="shared" si="21"/>
        <v>2.4185499626154701</v>
      </c>
      <c r="AV28" s="66"/>
    </row>
    <row r="29" spans="1:50">
      <c r="A29" s="1">
        <v>2026</v>
      </c>
      <c r="B29" s="5"/>
      <c r="C29" s="5">
        <v>224.6</v>
      </c>
      <c r="D29" s="5"/>
      <c r="E29" s="64">
        <v>223.4</v>
      </c>
      <c r="F29" s="5">
        <f t="shared" si="14"/>
        <v>224.27339142641759</v>
      </c>
      <c r="G29" s="5">
        <f t="shared" si="14"/>
        <v>222.04162776399616</v>
      </c>
      <c r="I29" s="6">
        <v>224273.3914264176</v>
      </c>
      <c r="J29">
        <v>222041.62776399616</v>
      </c>
      <c r="K29" s="1">
        <v>2027</v>
      </c>
      <c r="L29" s="7"/>
      <c r="M29" s="7">
        <v>0.8</v>
      </c>
      <c r="N29" s="7"/>
      <c r="O29" s="65">
        <v>0.7</v>
      </c>
      <c r="P29" s="7">
        <f t="shared" si="15"/>
        <v>0.60269106610733347</v>
      </c>
      <c r="Q29" s="7">
        <f t="shared" si="15"/>
        <v>0.44672764728641279</v>
      </c>
      <c r="S29" s="2">
        <v>602.69106610733343</v>
      </c>
      <c r="T29">
        <v>446.72764728641278</v>
      </c>
      <c r="U29" s="1">
        <v>2027</v>
      </c>
      <c r="V29" s="7"/>
      <c r="W29" s="7">
        <v>0.4</v>
      </c>
      <c r="X29" s="7"/>
      <c r="Y29" s="65">
        <v>0.4</v>
      </c>
      <c r="Z29" s="7">
        <f t="shared" si="16"/>
        <v>0.59649933573854019</v>
      </c>
      <c r="AA29" s="7">
        <f t="shared" si="16"/>
        <v>0.69526897656398567</v>
      </c>
      <c r="AC29" s="2">
        <v>596.49933573854014</v>
      </c>
      <c r="AD29">
        <v>695.26897656398569</v>
      </c>
      <c r="AS29" s="1">
        <v>2011</v>
      </c>
      <c r="AT29" s="8">
        <f t="shared" si="21"/>
        <v>2.3996724188359169</v>
      </c>
      <c r="AU29" s="8">
        <f t="shared" ref="AU29:AX31" si="22">AN6</f>
        <v>2.3831576013748896</v>
      </c>
      <c r="AV29" s="68">
        <f t="shared" si="22"/>
        <v>2.3830307470346499</v>
      </c>
      <c r="AW29" s="8">
        <f t="shared" si="22"/>
        <v>2.3830307470346499</v>
      </c>
      <c r="AX29" s="8">
        <f t="shared" si="22"/>
        <v>2.3830307470346499</v>
      </c>
    </row>
    <row r="30" spans="1:50">
      <c r="A30" s="1">
        <v>2027</v>
      </c>
      <c r="B30" s="5"/>
      <c r="C30" s="5">
        <v>225.9</v>
      </c>
      <c r="D30" s="5"/>
      <c r="E30" s="64">
        <v>224.6</v>
      </c>
      <c r="F30" s="5">
        <f t="shared" si="14"/>
        <v>225.47258182826346</v>
      </c>
      <c r="G30" s="5">
        <f t="shared" si="14"/>
        <v>223.18362438784655</v>
      </c>
      <c r="I30" s="6">
        <v>225472.58182826347</v>
      </c>
      <c r="J30">
        <v>223183.62438784656</v>
      </c>
      <c r="K30" s="1">
        <v>2028</v>
      </c>
      <c r="L30" s="7"/>
      <c r="M30" s="7">
        <v>0.8</v>
      </c>
      <c r="N30" s="7"/>
      <c r="O30" s="65">
        <v>0.7</v>
      </c>
      <c r="P30" s="7">
        <f t="shared" si="15"/>
        <v>0.62933990378540239</v>
      </c>
      <c r="Q30" s="7">
        <f t="shared" si="15"/>
        <v>0.47836110126791825</v>
      </c>
      <c r="S30" s="2">
        <v>629.33990378540238</v>
      </c>
      <c r="T30">
        <v>478.36110126791823</v>
      </c>
      <c r="U30" s="1">
        <v>2028</v>
      </c>
      <c r="V30" s="7"/>
      <c r="W30" s="7">
        <v>0.4</v>
      </c>
      <c r="X30" s="7"/>
      <c r="Y30" s="65">
        <v>0.4</v>
      </c>
      <c r="Z30" s="7">
        <f t="shared" si="16"/>
        <v>0.57257946865633946</v>
      </c>
      <c r="AA30" s="7">
        <f t="shared" si="16"/>
        <v>0.67274292854790041</v>
      </c>
      <c r="AC30" s="2">
        <v>572.57946865633949</v>
      </c>
      <c r="AD30">
        <v>672.74292854790042</v>
      </c>
      <c r="AS30" s="1">
        <v>2016</v>
      </c>
      <c r="AT30" s="8">
        <f t="shared" si="21"/>
        <v>2.3710361793847472</v>
      </c>
      <c r="AU30" s="8">
        <f t="shared" si="22"/>
        <v>2.3779634406190424</v>
      </c>
      <c r="AV30" s="68">
        <f t="shared" si="22"/>
        <v>2.3715870033901667</v>
      </c>
      <c r="AW30" s="8">
        <f t="shared" si="22"/>
        <v>2.3763849542724182</v>
      </c>
      <c r="AX30" s="8">
        <f t="shared" si="22"/>
        <v>2.3864328432808612</v>
      </c>
    </row>
    <row r="31" spans="1:50">
      <c r="A31" s="1">
        <v>2028</v>
      </c>
      <c r="B31" s="5"/>
      <c r="C31" s="5">
        <v>227.1</v>
      </c>
      <c r="D31" s="5"/>
      <c r="E31" s="64">
        <v>225.7</v>
      </c>
      <c r="F31" s="5">
        <f t="shared" si="14"/>
        <v>226.67450120070521</v>
      </c>
      <c r="G31" s="5">
        <f t="shared" si="14"/>
        <v>224.33472841766238</v>
      </c>
      <c r="I31" s="6">
        <v>226674.50120070521</v>
      </c>
      <c r="J31">
        <v>224334.72841766238</v>
      </c>
      <c r="K31" s="1">
        <v>2029</v>
      </c>
      <c r="L31" s="7"/>
      <c r="M31" s="7">
        <v>0.8</v>
      </c>
      <c r="N31" s="7"/>
      <c r="O31" s="65">
        <v>0.7</v>
      </c>
      <c r="P31" s="7">
        <f t="shared" si="15"/>
        <v>0.62503120787050059</v>
      </c>
      <c r="Q31" s="7">
        <f t="shared" si="15"/>
        <v>0.47761085769430794</v>
      </c>
      <c r="S31" s="2">
        <v>625.03120787050057</v>
      </c>
      <c r="T31">
        <v>477.61085769430792</v>
      </c>
      <c r="U31" s="1">
        <v>2029</v>
      </c>
      <c r="V31" s="7"/>
      <c r="W31" s="7">
        <v>0.4</v>
      </c>
      <c r="X31" s="7"/>
      <c r="Y31" s="65">
        <v>0.4</v>
      </c>
      <c r="Z31" s="7">
        <f t="shared" si="16"/>
        <v>0.54944023517829421</v>
      </c>
      <c r="AA31" s="7">
        <f t="shared" si="16"/>
        <v>0.6498273280130088</v>
      </c>
      <c r="AC31" s="2">
        <v>549.44023517829419</v>
      </c>
      <c r="AD31">
        <v>649.82732801300881</v>
      </c>
      <c r="AS31" s="1">
        <v>2021</v>
      </c>
      <c r="AT31" s="8">
        <f t="shared" si="21"/>
        <v>2.3493657964467225</v>
      </c>
      <c r="AU31" s="8">
        <f t="shared" si="22"/>
        <v>2.3736248282725572</v>
      </c>
      <c r="AV31" s="68">
        <f t="shared" si="22"/>
        <v>2.3610797926527844</v>
      </c>
      <c r="AW31" s="8">
        <f t="shared" si="22"/>
        <v>2.3723102877559699</v>
      </c>
      <c r="AX31" s="8">
        <f t="shared" si="22"/>
        <v>2.393217172695441</v>
      </c>
    </row>
    <row r="32" spans="1:50">
      <c r="A32" s="1">
        <v>2029</v>
      </c>
      <c r="B32" s="5"/>
      <c r="C32" s="5">
        <v>228.3</v>
      </c>
      <c r="D32" s="5"/>
      <c r="E32" s="64">
        <v>226.8</v>
      </c>
      <c r="F32" s="5">
        <f t="shared" si="14"/>
        <v>227.848972643754</v>
      </c>
      <c r="G32" s="5">
        <f t="shared" si="14"/>
        <v>225.4621666033697</v>
      </c>
      <c r="I32" s="6">
        <v>227848.97264375401</v>
      </c>
      <c r="J32">
        <v>225462.1666033697</v>
      </c>
      <c r="K32" s="1">
        <v>2030</v>
      </c>
      <c r="L32" s="7"/>
      <c r="M32" s="7">
        <v>0.8</v>
      </c>
      <c r="N32" s="7"/>
      <c r="O32" s="65">
        <v>0.7</v>
      </c>
      <c r="P32" s="7">
        <f t="shared" si="15"/>
        <v>0.58268767750337336</v>
      </c>
      <c r="Q32" s="7">
        <f t="shared" si="15"/>
        <v>0.44054728648936703</v>
      </c>
      <c r="S32" s="2">
        <v>582.68767750337338</v>
      </c>
      <c r="T32">
        <v>440.54728648936702</v>
      </c>
      <c r="U32" s="1">
        <v>2030</v>
      </c>
      <c r="V32" s="7"/>
      <c r="W32" s="7">
        <v>0.4</v>
      </c>
      <c r="X32" s="7"/>
      <c r="Y32" s="65">
        <v>0.4</v>
      </c>
      <c r="Z32" s="7">
        <f t="shared" si="16"/>
        <v>0.53726373055773824</v>
      </c>
      <c r="AA32" s="7">
        <f t="shared" si="16"/>
        <v>0.63692449133921791</v>
      </c>
      <c r="AC32" s="2">
        <v>537.2637305577382</v>
      </c>
      <c r="AD32">
        <v>636.92449133921787</v>
      </c>
      <c r="AS32" s="1">
        <v>2026</v>
      </c>
      <c r="AT32" s="8">
        <f t="shared" si="21"/>
        <v>2.328096089315395</v>
      </c>
      <c r="AV32" s="68">
        <f t="shared" ref="AV32:AX33" si="23">AO9</f>
        <v>2.3384032880346783</v>
      </c>
      <c r="AW32" s="8">
        <f t="shared" si="23"/>
        <v>2.357106849366529</v>
      </c>
      <c r="AX32" s="8">
        <f t="shared" si="23"/>
        <v>2.3877881228839719</v>
      </c>
    </row>
    <row r="33" spans="1:50">
      <c r="A33" s="1">
        <v>2030</v>
      </c>
      <c r="B33" s="5"/>
      <c r="C33" s="5">
        <v>229.5</v>
      </c>
      <c r="D33" s="5"/>
      <c r="E33" s="64">
        <v>227.9</v>
      </c>
      <c r="F33" s="5">
        <f t="shared" si="14"/>
        <v>228.96892405181512</v>
      </c>
      <c r="G33" s="5">
        <f t="shared" si="14"/>
        <v>226.53963838119827</v>
      </c>
      <c r="I33" s="6">
        <v>228968.92405181512</v>
      </c>
      <c r="J33">
        <v>226539.63838119828</v>
      </c>
      <c r="K33" s="1">
        <v>2031</v>
      </c>
      <c r="L33" s="7"/>
      <c r="M33" s="7">
        <v>0.8</v>
      </c>
      <c r="N33" s="7"/>
      <c r="O33" s="65">
        <v>0.7</v>
      </c>
      <c r="P33" s="7">
        <f t="shared" si="15"/>
        <v>0.56551865931911538</v>
      </c>
      <c r="Q33" s="7">
        <f t="shared" si="15"/>
        <v>0.4348711263218793</v>
      </c>
      <c r="S33" s="2">
        <v>565.51865931911539</v>
      </c>
      <c r="T33">
        <v>434.87112632187927</v>
      </c>
      <c r="U33" s="1">
        <v>2031</v>
      </c>
      <c r="V33" s="7"/>
      <c r="W33" s="7">
        <v>0.3</v>
      </c>
      <c r="X33" s="7"/>
      <c r="Y33" s="65">
        <v>0.3</v>
      </c>
      <c r="Z33" s="7">
        <f t="shared" si="16"/>
        <v>0.51739831389888624</v>
      </c>
      <c r="AA33" s="7">
        <f t="shared" si="16"/>
        <v>0.61579368948522462</v>
      </c>
      <c r="AC33" s="2">
        <v>517.39831389888627</v>
      </c>
      <c r="AD33">
        <v>615.7936894852246</v>
      </c>
      <c r="AS33" s="1">
        <v>2031</v>
      </c>
      <c r="AT33" s="8">
        <f t="shared" si="21"/>
        <v>2.3075641789236716</v>
      </c>
      <c r="AV33" s="68">
        <f t="shared" si="23"/>
        <v>2.314252816317913</v>
      </c>
      <c r="AW33" s="8">
        <f t="shared" si="23"/>
        <v>2.336311602312267</v>
      </c>
      <c r="AX33" s="8">
        <f t="shared" si="23"/>
        <v>2.3765395050050713</v>
      </c>
    </row>
    <row r="34" spans="1:50">
      <c r="A34" s="1">
        <v>2031</v>
      </c>
      <c r="B34" s="5"/>
      <c r="C34" s="5">
        <v>230.7</v>
      </c>
      <c r="D34" s="5"/>
      <c r="E34" s="64">
        <v>228.9</v>
      </c>
      <c r="F34" s="5">
        <f t="shared" si="14"/>
        <v>230.05184102503313</v>
      </c>
      <c r="G34" s="5">
        <f t="shared" si="14"/>
        <v>227.5903031970054</v>
      </c>
      <c r="I34" s="6">
        <v>230051.84102503312</v>
      </c>
      <c r="J34">
        <v>227590.30319700539</v>
      </c>
    </row>
    <row r="40" spans="1:50">
      <c r="AE40" s="14" t="s">
        <v>22</v>
      </c>
      <c r="AF40" s="14"/>
      <c r="AG40" s="14"/>
      <c r="AH40" s="14"/>
      <c r="AI40" s="14"/>
      <c r="AJ40" s="14"/>
    </row>
    <row r="41" spans="1:50">
      <c r="AE41" s="14" t="s">
        <v>18</v>
      </c>
      <c r="AF41" s="15">
        <f>AF10-AF6</f>
        <v>13.584000000000003</v>
      </c>
      <c r="AG41" s="15"/>
      <c r="AH41" s="15"/>
      <c r="AI41" s="15">
        <f t="shared" ref="AI41:AJ41" si="24">AI10-AI6</f>
        <v>11.262799210018144</v>
      </c>
      <c r="AJ41" s="15">
        <f t="shared" si="24"/>
        <v>8.680978770321957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"/>
  <sheetViews>
    <sheetView topLeftCell="AH1" zoomScale="80" zoomScaleNormal="80" zoomScalePageLayoutView="80" workbookViewId="0">
      <selection activeCell="AU1" sqref="A1:XFD1048576"/>
    </sheetView>
  </sheetViews>
  <sheetFormatPr baseColWidth="10" defaultColWidth="8.83203125" defaultRowHeight="13" x14ac:dyDescent="0"/>
  <cols>
    <col min="1" max="1" width="8.83203125" style="27"/>
    <col min="2" max="5" width="10.5" style="78" customWidth="1"/>
    <col min="6" max="6" width="15" style="78" bestFit="1" customWidth="1"/>
    <col min="7" max="8" width="8.83203125" style="78"/>
    <col min="9" max="9" width="8.5" style="78" bestFit="1" customWidth="1"/>
    <col min="10" max="11" width="8.83203125" style="78"/>
    <col min="12" max="15" width="10.5" style="78" customWidth="1"/>
    <col min="16" max="16" width="15" style="78" bestFit="1" customWidth="1"/>
    <col min="17" max="18" width="8.83203125" style="78"/>
    <col min="19" max="19" width="8.5" style="79" bestFit="1" customWidth="1"/>
    <col min="20" max="21" width="8.83203125" style="78"/>
    <col min="22" max="25" width="10.5" style="78" customWidth="1"/>
    <col min="26" max="26" width="15" style="78" bestFit="1" customWidth="1"/>
    <col min="27" max="28" width="8.83203125" style="78"/>
    <col min="29" max="29" width="8.5" style="78" bestFit="1" customWidth="1"/>
    <col min="30" max="31" width="8.83203125" style="78"/>
    <col min="32" max="33" width="9.5" style="78" bestFit="1" customWidth="1"/>
    <col min="34" max="34" width="9.5" style="78" customWidth="1"/>
    <col min="35" max="35" width="15" style="78" bestFit="1" customWidth="1"/>
    <col min="36" max="38" width="8.83203125" style="78"/>
    <col min="39" max="40" width="9.5" style="78" bestFit="1" customWidth="1"/>
    <col min="41" max="41" width="9.5" style="78" customWidth="1"/>
    <col min="42" max="42" width="15" style="78" bestFit="1" customWidth="1"/>
    <col min="43" max="45" width="8.83203125" style="78"/>
    <col min="46" max="47" width="9.5" style="78" bestFit="1" customWidth="1"/>
    <col min="48" max="49" width="9.5" style="78" customWidth="1"/>
    <col min="50" max="51" width="8.83203125" style="78"/>
    <col min="52" max="52" width="8.83203125" style="110"/>
    <col min="53" max="54" width="10" style="110" bestFit="1" customWidth="1"/>
    <col min="55" max="55" width="15" style="110" bestFit="1" customWidth="1"/>
    <col min="56" max="57" width="8.83203125" style="110"/>
    <col min="58" max="16384" width="8.83203125" style="78"/>
  </cols>
  <sheetData>
    <row r="1" spans="1:56">
      <c r="A1" s="27" t="s">
        <v>0</v>
      </c>
      <c r="K1" s="27" t="s">
        <v>1</v>
      </c>
      <c r="U1" s="27" t="s">
        <v>2</v>
      </c>
      <c r="AE1" s="27" t="s">
        <v>3</v>
      </c>
      <c r="AL1" s="27" t="s">
        <v>4</v>
      </c>
      <c r="AZ1" s="109" t="s">
        <v>23</v>
      </c>
    </row>
    <row r="2" spans="1:56">
      <c r="K2" s="27"/>
    </row>
    <row r="3" spans="1:56">
      <c r="B3" s="27" t="s">
        <v>5</v>
      </c>
      <c r="C3" s="27" t="s">
        <v>6</v>
      </c>
      <c r="D3" s="27" t="s">
        <v>7</v>
      </c>
      <c r="E3" s="111" t="s">
        <v>88</v>
      </c>
      <c r="F3" s="27" t="s">
        <v>8</v>
      </c>
      <c r="G3" s="27" t="s">
        <v>24</v>
      </c>
      <c r="I3" s="81" t="s">
        <v>9</v>
      </c>
      <c r="K3" s="27"/>
      <c r="L3" s="27" t="s">
        <v>5</v>
      </c>
      <c r="M3" s="27" t="s">
        <v>6</v>
      </c>
      <c r="N3" s="27" t="s">
        <v>7</v>
      </c>
      <c r="O3" s="111" t="s">
        <v>88</v>
      </c>
      <c r="P3" s="27" t="s">
        <v>8</v>
      </c>
      <c r="Q3" s="27" t="s">
        <v>24</v>
      </c>
      <c r="S3" s="81" t="s">
        <v>9</v>
      </c>
      <c r="U3" s="27"/>
      <c r="V3" s="27" t="s">
        <v>5</v>
      </c>
      <c r="W3" s="27" t="s">
        <v>6</v>
      </c>
      <c r="X3" s="27" t="s">
        <v>7</v>
      </c>
      <c r="Y3" s="111" t="s">
        <v>88</v>
      </c>
      <c r="Z3" s="27" t="s">
        <v>8</v>
      </c>
      <c r="AA3" s="27" t="s">
        <v>24</v>
      </c>
      <c r="AC3" s="81" t="s">
        <v>9</v>
      </c>
      <c r="AE3" s="27"/>
      <c r="AF3" s="27" t="s">
        <v>10</v>
      </c>
      <c r="AG3" s="27" t="s">
        <v>11</v>
      </c>
      <c r="AH3" s="111" t="s">
        <v>91</v>
      </c>
      <c r="AI3" s="27" t="s">
        <v>8</v>
      </c>
      <c r="AJ3" s="27" t="s">
        <v>24</v>
      </c>
      <c r="AL3" s="27"/>
      <c r="AM3" s="27" t="s">
        <v>10</v>
      </c>
      <c r="AN3" s="27" t="s">
        <v>11</v>
      </c>
      <c r="AO3" s="111" t="s">
        <v>91</v>
      </c>
      <c r="AP3" s="27" t="s">
        <v>8</v>
      </c>
      <c r="AQ3" s="27" t="s">
        <v>24</v>
      </c>
      <c r="AT3" s="81" t="s">
        <v>12</v>
      </c>
      <c r="AU3" s="81" t="s">
        <v>12</v>
      </c>
      <c r="AV3" s="112" t="s">
        <v>92</v>
      </c>
      <c r="AW3" s="81" t="s">
        <v>9</v>
      </c>
      <c r="AX3" s="81" t="s">
        <v>19</v>
      </c>
    </row>
    <row r="4" spans="1:56">
      <c r="A4" s="27">
        <v>2001</v>
      </c>
      <c r="B4" s="83">
        <f>I4/1000</f>
        <v>74.596000000000004</v>
      </c>
      <c r="C4" s="83"/>
      <c r="D4" s="83"/>
      <c r="E4" s="113"/>
      <c r="F4" s="83"/>
      <c r="I4" s="79">
        <v>74596</v>
      </c>
      <c r="J4" s="78">
        <v>74596</v>
      </c>
      <c r="K4" s="27">
        <v>2002</v>
      </c>
      <c r="L4" s="85">
        <f>S4/1000</f>
        <v>-0.35799999999999998</v>
      </c>
      <c r="M4" s="85"/>
      <c r="N4" s="85"/>
      <c r="O4" s="114"/>
      <c r="P4" s="85"/>
      <c r="S4" s="79">
        <v>-358</v>
      </c>
      <c r="T4" s="78">
        <v>-358</v>
      </c>
      <c r="U4" s="27">
        <v>2002</v>
      </c>
      <c r="V4" s="85">
        <f>AC4/1000</f>
        <v>0.28100000000000003</v>
      </c>
      <c r="W4" s="85"/>
      <c r="X4" s="85"/>
      <c r="Y4" s="114"/>
      <c r="Z4" s="85"/>
      <c r="AC4" s="78">
        <v>281</v>
      </c>
      <c r="AD4" s="78">
        <v>281</v>
      </c>
      <c r="AE4" s="27">
        <v>2001</v>
      </c>
      <c r="AF4" s="85">
        <f>AF13/1000</f>
        <v>29.486999999999998</v>
      </c>
      <c r="AH4" s="117"/>
      <c r="AL4" s="27">
        <v>2001</v>
      </c>
      <c r="AM4" s="91">
        <v>2.5188388103231931</v>
      </c>
      <c r="AN4" s="91"/>
      <c r="AO4" s="117"/>
      <c r="AP4" s="91"/>
      <c r="AT4" s="81">
        <v>2008</v>
      </c>
      <c r="AU4" s="81">
        <v>2011</v>
      </c>
      <c r="AV4" s="112">
        <v>2012</v>
      </c>
      <c r="AW4" s="81" t="s">
        <v>15</v>
      </c>
      <c r="AX4" s="81" t="s">
        <v>15</v>
      </c>
      <c r="BA4" s="109" t="s">
        <v>6</v>
      </c>
      <c r="BB4" s="109" t="s">
        <v>7</v>
      </c>
      <c r="BC4" s="109" t="s">
        <v>8</v>
      </c>
      <c r="BD4" s="109" t="s">
        <v>24</v>
      </c>
    </row>
    <row r="5" spans="1:56">
      <c r="A5" s="27">
        <v>2002</v>
      </c>
      <c r="B5" s="83">
        <f t="shared" ref="B5:B15" si="0">I5/1000</f>
        <v>74.519000000000005</v>
      </c>
      <c r="C5" s="83"/>
      <c r="D5" s="83"/>
      <c r="E5" s="113"/>
      <c r="F5" s="83"/>
      <c r="I5" s="79">
        <v>74519</v>
      </c>
      <c r="J5" s="78">
        <v>74519</v>
      </c>
      <c r="K5" s="27">
        <v>2003</v>
      </c>
      <c r="L5" s="85">
        <f t="shared" ref="L5:L14" si="1">S5/1000</f>
        <v>-0.25800000000000001</v>
      </c>
      <c r="M5" s="85"/>
      <c r="N5" s="85"/>
      <c r="O5" s="114"/>
      <c r="P5" s="85"/>
      <c r="S5" s="79">
        <v>-258</v>
      </c>
      <c r="T5" s="78">
        <v>-258</v>
      </c>
      <c r="U5" s="27">
        <v>2003</v>
      </c>
      <c r="V5" s="85">
        <f t="shared" ref="V5:V14" si="2">AC5/1000</f>
        <v>0.28299999999999997</v>
      </c>
      <c r="W5" s="85"/>
      <c r="X5" s="85"/>
      <c r="Y5" s="114"/>
      <c r="Z5" s="85"/>
      <c r="AC5" s="78">
        <v>283</v>
      </c>
      <c r="AD5" s="78">
        <v>283</v>
      </c>
      <c r="AE5" s="27">
        <v>2006</v>
      </c>
      <c r="AF5" s="85">
        <f t="shared" ref="AF5:AJ10" si="3">AF14/1000</f>
        <v>30.443999999999999</v>
      </c>
      <c r="AH5" s="117"/>
      <c r="AL5" s="27">
        <v>2006</v>
      </c>
      <c r="AM5" s="91">
        <v>2.4481342793325451</v>
      </c>
      <c r="AN5" s="91"/>
      <c r="AO5" s="117"/>
      <c r="AP5" s="91"/>
      <c r="AS5" s="27" t="s">
        <v>14</v>
      </c>
      <c r="AV5" s="115"/>
      <c r="AZ5" s="109">
        <v>2011</v>
      </c>
      <c r="BA5" s="116">
        <f>BA12/1000</f>
        <v>40.614381492048558</v>
      </c>
      <c r="BB5" s="116">
        <f>BC5</f>
        <v>41.193837329909947</v>
      </c>
      <c r="BC5" s="116">
        <v>41.193837329909947</v>
      </c>
      <c r="BD5" s="116">
        <v>41.193837329909947</v>
      </c>
    </row>
    <row r="6" spans="1:56">
      <c r="A6" s="27">
        <v>2003</v>
      </c>
      <c r="B6" s="83">
        <f t="shared" si="0"/>
        <v>74.543999999999997</v>
      </c>
      <c r="C6" s="83"/>
      <c r="D6" s="83"/>
      <c r="E6" s="113"/>
      <c r="F6" s="83"/>
      <c r="I6" s="79">
        <v>74544</v>
      </c>
      <c r="J6" s="78">
        <v>74544</v>
      </c>
      <c r="K6" s="27">
        <v>2004</v>
      </c>
      <c r="L6" s="85">
        <f t="shared" si="1"/>
        <v>-0.56799999999999995</v>
      </c>
      <c r="M6" s="85"/>
      <c r="N6" s="85"/>
      <c r="O6" s="114"/>
      <c r="P6" s="85"/>
      <c r="S6" s="79">
        <v>-568</v>
      </c>
      <c r="T6" s="78">
        <v>-568</v>
      </c>
      <c r="U6" s="27">
        <v>2004</v>
      </c>
      <c r="V6" s="85">
        <f t="shared" si="2"/>
        <v>0.44800000000000001</v>
      </c>
      <c r="W6" s="85"/>
      <c r="X6" s="85"/>
      <c r="Y6" s="114"/>
      <c r="Z6" s="85"/>
      <c r="AC6" s="78">
        <v>448</v>
      </c>
      <c r="AD6" s="78">
        <v>448</v>
      </c>
      <c r="AE6" s="27">
        <v>2011</v>
      </c>
      <c r="AF6" s="85">
        <f t="shared" si="3"/>
        <v>31.640999999999998</v>
      </c>
      <c r="AG6" s="85">
        <f t="shared" si="3"/>
        <v>31.646000000000001</v>
      </c>
      <c r="AH6" s="114">
        <f t="shared" ref="AH6" si="4">AH15/1000</f>
        <v>31.63887972326242</v>
      </c>
      <c r="AI6" s="85">
        <f t="shared" si="3"/>
        <v>31.63887972326242</v>
      </c>
      <c r="AJ6" s="85">
        <f t="shared" si="3"/>
        <v>31.63887972326242</v>
      </c>
      <c r="AL6" s="27">
        <v>2011</v>
      </c>
      <c r="AM6" s="91">
        <v>2.3851648177996903</v>
      </c>
      <c r="AN6" s="91">
        <v>2.4178411173608039</v>
      </c>
      <c r="AO6" s="117">
        <v>2.4182997707035634</v>
      </c>
      <c r="AP6" s="91">
        <v>2.4182997707035634</v>
      </c>
      <c r="AQ6" s="91">
        <v>2.4182997707035634</v>
      </c>
      <c r="AS6" s="27">
        <v>2001</v>
      </c>
      <c r="AT6" s="85">
        <f>B4</f>
        <v>74.596000000000004</v>
      </c>
      <c r="AV6" s="115"/>
      <c r="AZ6" s="109">
        <v>2016</v>
      </c>
      <c r="BA6" s="116">
        <f t="shared" ref="BA6:BB9" si="5">BA13/1000</f>
        <v>40.605514883383137</v>
      </c>
      <c r="BB6" s="116">
        <f t="shared" si="5"/>
        <v>41.474503580562356</v>
      </c>
      <c r="BC6" s="116">
        <v>40.886432358461761</v>
      </c>
      <c r="BD6" s="116">
        <v>40.867346728394914</v>
      </c>
    </row>
    <row r="7" spans="1:56">
      <c r="A7" s="27">
        <v>2004</v>
      </c>
      <c r="B7" s="83">
        <f t="shared" si="0"/>
        <v>74.424000000000007</v>
      </c>
      <c r="C7" s="83"/>
      <c r="D7" s="83"/>
      <c r="E7" s="113"/>
      <c r="F7" s="83"/>
      <c r="I7" s="79">
        <v>74424</v>
      </c>
      <c r="J7" s="78">
        <v>74424</v>
      </c>
      <c r="K7" s="27">
        <v>2005</v>
      </c>
      <c r="L7" s="85">
        <f t="shared" si="1"/>
        <v>-6.2E-2</v>
      </c>
      <c r="M7" s="85"/>
      <c r="N7" s="85"/>
      <c r="O7" s="114"/>
      <c r="P7" s="85"/>
      <c r="S7" s="79">
        <v>-62</v>
      </c>
      <c r="T7" s="78">
        <v>-62</v>
      </c>
      <c r="U7" s="27">
        <v>2005</v>
      </c>
      <c r="V7" s="85">
        <f t="shared" si="2"/>
        <v>0.36199999999999999</v>
      </c>
      <c r="W7" s="85"/>
      <c r="X7" s="85"/>
      <c r="Y7" s="114"/>
      <c r="Z7" s="85"/>
      <c r="AC7" s="78">
        <v>362</v>
      </c>
      <c r="AD7" s="78">
        <v>362</v>
      </c>
      <c r="AE7" s="27">
        <v>2016</v>
      </c>
      <c r="AF7" s="85">
        <f t="shared" si="3"/>
        <v>32.935000000000002</v>
      </c>
      <c r="AG7" s="85">
        <f t="shared" si="3"/>
        <v>32.932000000000002</v>
      </c>
      <c r="AH7" s="114">
        <f t="shared" ref="AH7" si="6">AH16/1000</f>
        <v>32.687088735119573</v>
      </c>
      <c r="AI7" s="85">
        <f t="shared" si="3"/>
        <v>32.595697726601792</v>
      </c>
      <c r="AJ7" s="85">
        <f t="shared" si="3"/>
        <v>32.369947669110786</v>
      </c>
      <c r="AL7" s="27">
        <v>2016</v>
      </c>
      <c r="AM7" s="91">
        <v>2.3280704417792624</v>
      </c>
      <c r="AN7" s="91">
        <v>2.4000060731203692</v>
      </c>
      <c r="AO7" s="117">
        <v>2.385111264343915</v>
      </c>
      <c r="AP7" s="91">
        <v>2.3884475583862432</v>
      </c>
      <c r="AQ7" s="91">
        <v>2.3927485390876568</v>
      </c>
      <c r="AS7" s="27">
        <v>2011</v>
      </c>
      <c r="AT7" s="85">
        <f>C14</f>
        <v>75.900000000000006</v>
      </c>
      <c r="AU7" s="85">
        <f>D14</f>
        <v>76.894999999999996</v>
      </c>
      <c r="AV7" s="114">
        <f>AU7</f>
        <v>76.894999999999996</v>
      </c>
      <c r="AW7" s="85">
        <f>AU7</f>
        <v>76.894999999999996</v>
      </c>
      <c r="AX7" s="85">
        <f>AW7</f>
        <v>76.894999999999996</v>
      </c>
      <c r="AY7" s="98"/>
      <c r="AZ7" s="109">
        <v>2021</v>
      </c>
      <c r="BA7" s="116">
        <f t="shared" si="5"/>
        <v>40.10232651477935</v>
      </c>
      <c r="BB7" s="116">
        <f t="shared" si="5"/>
        <v>41.580250998547854</v>
      </c>
      <c r="BC7" s="116">
        <v>40.233592004999579</v>
      </c>
      <c r="BD7" s="116">
        <v>40.186828512708693</v>
      </c>
    </row>
    <row r="8" spans="1:56">
      <c r="A8" s="27">
        <v>2005</v>
      </c>
      <c r="B8" s="83">
        <f t="shared" si="0"/>
        <v>74.724000000000004</v>
      </c>
      <c r="C8" s="83"/>
      <c r="D8" s="83"/>
      <c r="E8" s="113"/>
      <c r="F8" s="83"/>
      <c r="I8" s="79">
        <v>74724</v>
      </c>
      <c r="J8" s="78">
        <v>74724</v>
      </c>
      <c r="K8" s="27">
        <v>2006</v>
      </c>
      <c r="L8" s="85">
        <f t="shared" si="1"/>
        <v>1.4999999999999999E-2</v>
      </c>
      <c r="M8" s="85"/>
      <c r="N8" s="85"/>
      <c r="O8" s="114"/>
      <c r="P8" s="85"/>
      <c r="S8" s="79">
        <v>15</v>
      </c>
      <c r="T8" s="78">
        <v>15</v>
      </c>
      <c r="U8" s="27">
        <v>2006</v>
      </c>
      <c r="V8" s="85">
        <f t="shared" si="2"/>
        <v>0.33900000000000002</v>
      </c>
      <c r="W8" s="85"/>
      <c r="X8" s="85"/>
      <c r="Y8" s="114"/>
      <c r="Z8" s="85"/>
      <c r="AC8" s="78">
        <v>339</v>
      </c>
      <c r="AD8" s="78">
        <v>339</v>
      </c>
      <c r="AE8" s="27">
        <v>2021</v>
      </c>
      <c r="AF8" s="85">
        <f t="shared" si="3"/>
        <v>34.171999999999997</v>
      </c>
      <c r="AG8" s="85">
        <f t="shared" si="3"/>
        <v>34.128999999999998</v>
      </c>
      <c r="AH8" s="114">
        <f t="shared" ref="AH8:AH10" si="7">AH17/1000</f>
        <v>33.735230628597122</v>
      </c>
      <c r="AI8" s="85">
        <f t="shared" si="3"/>
        <v>33.367691867811885</v>
      </c>
      <c r="AJ8" s="85">
        <f t="shared" si="3"/>
        <v>32.903366143745302</v>
      </c>
      <c r="AL8" s="27">
        <v>2021</v>
      </c>
      <c r="AM8" s="91">
        <v>2.2847067774786374</v>
      </c>
      <c r="AN8" s="91">
        <v>2.3854200240264878</v>
      </c>
      <c r="AO8" s="117">
        <v>2.3580198760023166</v>
      </c>
      <c r="AP8" s="91">
        <v>2.3688888811057249</v>
      </c>
      <c r="AQ8" s="91">
        <v>2.3792814944639127</v>
      </c>
      <c r="AS8" s="27">
        <v>2016</v>
      </c>
      <c r="AT8" s="85">
        <f>C19</f>
        <v>77.099999999999994</v>
      </c>
      <c r="AU8" s="85">
        <f>D19</f>
        <v>79.460366321396819</v>
      </c>
      <c r="AV8" s="114">
        <f>E19</f>
        <v>78.400000000000006</v>
      </c>
      <c r="AW8" s="85">
        <f>F19</f>
        <v>78.278115873573128</v>
      </c>
      <c r="AX8" s="85">
        <f>G19</f>
        <v>77.86008062668347</v>
      </c>
      <c r="AZ8" s="109">
        <v>2026</v>
      </c>
      <c r="BA8" s="116">
        <f t="shared" si="5"/>
        <v>39.885263509535505</v>
      </c>
      <c r="BC8" s="116">
        <v>39.739684357697762</v>
      </c>
      <c r="BD8" s="116">
        <v>39.676299470459774</v>
      </c>
    </row>
    <row r="9" spans="1:56">
      <c r="A9" s="27">
        <v>2006</v>
      </c>
      <c r="B9" s="83">
        <f t="shared" si="0"/>
        <v>75.078000000000003</v>
      </c>
      <c r="C9" s="83"/>
      <c r="D9" s="83"/>
      <c r="E9" s="113"/>
      <c r="F9" s="83"/>
      <c r="I9" s="79">
        <v>75078</v>
      </c>
      <c r="J9" s="78">
        <v>75078</v>
      </c>
      <c r="K9" s="27">
        <v>2007</v>
      </c>
      <c r="L9" s="85">
        <f t="shared" si="1"/>
        <v>-8.4000000000000005E-2</v>
      </c>
      <c r="M9" s="85"/>
      <c r="N9" s="85"/>
      <c r="O9" s="114"/>
      <c r="P9" s="85"/>
      <c r="S9" s="79">
        <v>-84</v>
      </c>
      <c r="T9" s="78">
        <v>-84</v>
      </c>
      <c r="U9" s="27">
        <v>2007</v>
      </c>
      <c r="V9" s="85">
        <f t="shared" si="2"/>
        <v>0.41299999999999998</v>
      </c>
      <c r="W9" s="85"/>
      <c r="X9" s="85"/>
      <c r="Y9" s="114"/>
      <c r="Z9" s="85"/>
      <c r="AC9" s="78">
        <v>413</v>
      </c>
      <c r="AD9" s="78">
        <v>413</v>
      </c>
      <c r="AE9" s="27">
        <v>2026</v>
      </c>
      <c r="AF9" s="85">
        <f t="shared" si="3"/>
        <v>35.192999999999998</v>
      </c>
      <c r="AH9" s="114">
        <f t="shared" si="7"/>
        <v>34.795077381510637</v>
      </c>
      <c r="AI9" s="85">
        <f t="shared" si="3"/>
        <v>34.129626709287031</v>
      </c>
      <c r="AJ9" s="85">
        <f t="shared" si="3"/>
        <v>33.434298729712985</v>
      </c>
      <c r="AL9" s="27">
        <v>2026</v>
      </c>
      <c r="AM9" s="91">
        <v>2.2526354672804252</v>
      </c>
      <c r="AN9" s="91"/>
      <c r="AO9" s="117">
        <v>2.3225575574437518</v>
      </c>
      <c r="AP9" s="91">
        <v>2.3369833863013154</v>
      </c>
      <c r="AQ9" s="91">
        <v>2.3532495981096662</v>
      </c>
      <c r="AS9" s="27">
        <v>2021</v>
      </c>
      <c r="AT9" s="85">
        <f>C24</f>
        <v>78.599999999999994</v>
      </c>
      <c r="AU9" s="85">
        <f>D24</f>
        <v>81.895484572591101</v>
      </c>
      <c r="AV9" s="114">
        <f>E24</f>
        <v>80</v>
      </c>
      <c r="AW9" s="85">
        <f>F24</f>
        <v>79.530428356715731</v>
      </c>
      <c r="AX9" s="85">
        <f>G24</f>
        <v>78.735916705892606</v>
      </c>
      <c r="AZ9" s="109">
        <v>2031</v>
      </c>
      <c r="BA9" s="116">
        <f t="shared" si="5"/>
        <v>39.822779375716685</v>
      </c>
      <c r="BC9" s="116">
        <v>39.069444798437587</v>
      </c>
      <c r="BD9" s="116">
        <v>39.007749453521598</v>
      </c>
    </row>
    <row r="10" spans="1:56">
      <c r="A10" s="27">
        <v>2007</v>
      </c>
      <c r="B10" s="83">
        <f t="shared" si="0"/>
        <v>75.406999999999996</v>
      </c>
      <c r="C10" s="83"/>
      <c r="D10" s="83"/>
      <c r="E10" s="113"/>
      <c r="F10" s="83"/>
      <c r="I10" s="79">
        <v>75407</v>
      </c>
      <c r="J10" s="78">
        <v>75407</v>
      </c>
      <c r="K10" s="27">
        <v>2008</v>
      </c>
      <c r="L10" s="85">
        <f t="shared" si="1"/>
        <v>-6.6000000000000003E-2</v>
      </c>
      <c r="M10" s="85"/>
      <c r="N10" s="85"/>
      <c r="O10" s="114"/>
      <c r="P10" s="85"/>
      <c r="S10" s="79">
        <v>-66</v>
      </c>
      <c r="T10" s="78">
        <v>-66</v>
      </c>
      <c r="U10" s="27">
        <v>2008</v>
      </c>
      <c r="V10" s="85">
        <f t="shared" si="2"/>
        <v>0.48299999999999998</v>
      </c>
      <c r="W10" s="85"/>
      <c r="X10" s="85"/>
      <c r="Y10" s="114"/>
      <c r="Z10" s="85"/>
      <c r="AC10" s="78">
        <v>483</v>
      </c>
      <c r="AD10" s="78">
        <v>483</v>
      </c>
      <c r="AE10" s="27">
        <v>2031</v>
      </c>
      <c r="AF10" s="85">
        <f t="shared" si="3"/>
        <v>36.054000000000002</v>
      </c>
      <c r="AH10" s="114">
        <f t="shared" si="7"/>
        <v>35.718507400220467</v>
      </c>
      <c r="AI10" s="85">
        <f t="shared" si="3"/>
        <v>34.79248971368493</v>
      </c>
      <c r="AJ10" s="85">
        <f t="shared" si="3"/>
        <v>33.863620358646862</v>
      </c>
      <c r="AL10" s="27">
        <v>2031</v>
      </c>
      <c r="AM10" s="91">
        <v>2.224857158706385</v>
      </c>
      <c r="AN10" s="91"/>
      <c r="AO10" s="117">
        <v>2.2891488109937024</v>
      </c>
      <c r="AP10" s="91">
        <v>2.2991569476995899</v>
      </c>
      <c r="AQ10" s="91">
        <v>2.3210662952383254</v>
      </c>
      <c r="AS10" s="27">
        <v>2026</v>
      </c>
      <c r="AT10" s="85">
        <f>C29</f>
        <v>79.8</v>
      </c>
      <c r="AU10" s="85"/>
      <c r="AV10" s="114">
        <f>E29</f>
        <v>81.400000000000006</v>
      </c>
      <c r="AW10" s="85">
        <f>F29</f>
        <v>80.36935817484455</v>
      </c>
      <c r="AX10" s="85">
        <f>G29</f>
        <v>79.226588521783228</v>
      </c>
    </row>
    <row r="11" spans="1:56">
      <c r="A11" s="27">
        <v>2008</v>
      </c>
      <c r="B11" s="83">
        <f t="shared" si="0"/>
        <v>75.823999999999998</v>
      </c>
      <c r="C11" s="83">
        <v>75.3</v>
      </c>
      <c r="D11" s="83"/>
      <c r="E11" s="113"/>
      <c r="F11" s="83"/>
      <c r="I11" s="79">
        <v>75824</v>
      </c>
      <c r="J11" s="78">
        <v>75824</v>
      </c>
      <c r="K11" s="27">
        <v>2009</v>
      </c>
      <c r="L11" s="85">
        <f t="shared" si="1"/>
        <v>-3.1E-2</v>
      </c>
      <c r="M11" s="85">
        <v>-0.2</v>
      </c>
      <c r="N11" s="85"/>
      <c r="O11" s="114"/>
      <c r="P11" s="85"/>
      <c r="S11" s="79">
        <v>-31</v>
      </c>
      <c r="T11" s="78">
        <v>-31</v>
      </c>
      <c r="U11" s="27">
        <v>2009</v>
      </c>
      <c r="V11" s="85">
        <f t="shared" si="2"/>
        <v>0.46200000000000002</v>
      </c>
      <c r="W11" s="85">
        <v>0.4</v>
      </c>
      <c r="X11" s="85"/>
      <c r="Y11" s="114"/>
      <c r="Z11" s="85"/>
      <c r="AC11" s="78">
        <v>462</v>
      </c>
      <c r="AD11" s="78">
        <v>462</v>
      </c>
      <c r="AS11" s="27">
        <v>2031</v>
      </c>
      <c r="AT11" s="85">
        <f>C34</f>
        <v>80.900000000000006</v>
      </c>
      <c r="AU11" s="85"/>
      <c r="AV11" s="114">
        <f>E34</f>
        <v>82.5</v>
      </c>
      <c r="AW11" s="85">
        <f>F34</f>
        <v>80.75158799898422</v>
      </c>
      <c r="AX11" s="85">
        <f>G34</f>
        <v>79.268211274906704</v>
      </c>
    </row>
    <row r="12" spans="1:56">
      <c r="A12" s="27">
        <v>2009</v>
      </c>
      <c r="B12" s="83">
        <f t="shared" si="0"/>
        <v>76.254999999999995</v>
      </c>
      <c r="C12" s="83">
        <v>75.5</v>
      </c>
      <c r="D12" s="83"/>
      <c r="E12" s="113"/>
      <c r="F12" s="83"/>
      <c r="I12" s="79">
        <v>76255</v>
      </c>
      <c r="J12" s="78">
        <v>76255</v>
      </c>
      <c r="K12" s="27">
        <v>2010</v>
      </c>
      <c r="L12" s="85">
        <f t="shared" si="1"/>
        <v>-0.16800000000000001</v>
      </c>
      <c r="M12" s="85">
        <v>-0.2</v>
      </c>
      <c r="N12" s="85"/>
      <c r="O12" s="114"/>
      <c r="P12" s="85"/>
      <c r="S12" s="79">
        <v>-168</v>
      </c>
      <c r="T12" s="78">
        <v>-168</v>
      </c>
      <c r="U12" s="27">
        <v>2010</v>
      </c>
      <c r="V12" s="85">
        <f t="shared" si="2"/>
        <v>0.495</v>
      </c>
      <c r="W12" s="85">
        <v>0.4</v>
      </c>
      <c r="X12" s="85"/>
      <c r="Y12" s="114"/>
      <c r="Z12" s="85"/>
      <c r="AC12" s="78">
        <v>495</v>
      </c>
      <c r="AD12" s="78">
        <v>495</v>
      </c>
      <c r="AV12" s="115"/>
      <c r="BA12" s="118">
        <v>40614.38149204856</v>
      </c>
      <c r="BB12" s="118"/>
    </row>
    <row r="13" spans="1:56">
      <c r="A13" s="27">
        <v>2010</v>
      </c>
      <c r="B13" s="83">
        <f t="shared" si="0"/>
        <v>76.581999999999994</v>
      </c>
      <c r="C13" s="83">
        <v>75.7</v>
      </c>
      <c r="D13" s="83"/>
      <c r="E13" s="113"/>
      <c r="F13" s="83"/>
      <c r="I13" s="79">
        <v>76582</v>
      </c>
      <c r="J13" s="78">
        <v>76582</v>
      </c>
      <c r="K13" s="27">
        <v>2011</v>
      </c>
      <c r="L13" s="85">
        <f t="shared" si="1"/>
        <v>-0.14499999999999999</v>
      </c>
      <c r="M13" s="85">
        <v>-0.2</v>
      </c>
      <c r="N13" s="85"/>
      <c r="O13" s="114"/>
      <c r="P13" s="85"/>
      <c r="S13" s="79">
        <v>-145</v>
      </c>
      <c r="T13" s="78">
        <v>-145</v>
      </c>
      <c r="U13" s="27">
        <v>2011</v>
      </c>
      <c r="V13" s="85">
        <f t="shared" si="2"/>
        <v>0.45800000000000002</v>
      </c>
      <c r="W13" s="85">
        <v>0.4</v>
      </c>
      <c r="X13" s="85"/>
      <c r="Y13" s="114"/>
      <c r="Z13" s="85"/>
      <c r="AC13" s="78">
        <v>458</v>
      </c>
      <c r="AD13" s="78">
        <v>458</v>
      </c>
      <c r="AF13" s="79">
        <v>29487</v>
      </c>
      <c r="AG13" s="79"/>
      <c r="AH13" s="79"/>
      <c r="AI13" s="79"/>
      <c r="AS13" s="27" t="s">
        <v>16</v>
      </c>
      <c r="AV13" s="115"/>
      <c r="BA13" s="118">
        <v>40605.514883383134</v>
      </c>
      <c r="BB13" s="118">
        <v>41474.503580562356</v>
      </c>
    </row>
    <row r="14" spans="1:56">
      <c r="A14" s="27">
        <v>2011</v>
      </c>
      <c r="B14" s="83">
        <f t="shared" si="0"/>
        <v>76.894999999999996</v>
      </c>
      <c r="C14" s="83">
        <v>75.900000000000006</v>
      </c>
      <c r="D14" s="83">
        <v>76.894999999999996</v>
      </c>
      <c r="E14" s="113"/>
      <c r="F14" s="83"/>
      <c r="I14" s="79">
        <v>76895</v>
      </c>
      <c r="J14" s="78">
        <v>76895</v>
      </c>
      <c r="K14" s="27">
        <v>2012</v>
      </c>
      <c r="L14" s="85">
        <f t="shared" si="1"/>
        <v>-0.222</v>
      </c>
      <c r="M14" s="85">
        <v>-0.2</v>
      </c>
      <c r="N14" s="85">
        <v>-8.0652983818644483E-3</v>
      </c>
      <c r="O14" s="114"/>
      <c r="P14" s="85"/>
      <c r="S14" s="79">
        <v>-222</v>
      </c>
      <c r="T14" s="78">
        <v>-222</v>
      </c>
      <c r="U14" s="27">
        <v>2012</v>
      </c>
      <c r="V14" s="85">
        <f t="shared" si="2"/>
        <v>0.44500000000000001</v>
      </c>
      <c r="W14" s="85">
        <v>0.4</v>
      </c>
      <c r="X14" s="85">
        <v>0.49318301082546473</v>
      </c>
      <c r="Y14" s="114"/>
      <c r="Z14" s="85"/>
      <c r="AC14" s="78">
        <v>445</v>
      </c>
      <c r="AD14" s="78">
        <v>445</v>
      </c>
      <c r="AF14" s="79">
        <v>30444</v>
      </c>
      <c r="AG14" s="79"/>
      <c r="AH14" s="79"/>
      <c r="AI14" s="79"/>
      <c r="AS14" s="27">
        <v>2001</v>
      </c>
      <c r="AT14" s="85">
        <f t="shared" ref="AT14:AT20" si="8">AF4</f>
        <v>29.486999999999998</v>
      </c>
      <c r="AV14" s="115"/>
      <c r="BA14" s="118">
        <v>40102.32651477935</v>
      </c>
      <c r="BB14" s="118">
        <v>41580.250998547854</v>
      </c>
    </row>
    <row r="15" spans="1:56">
      <c r="A15" s="27">
        <v>2012</v>
      </c>
      <c r="B15" s="83">
        <f t="shared" si="0"/>
        <v>77.117999999999995</v>
      </c>
      <c r="C15" s="83">
        <v>76.099999999999994</v>
      </c>
      <c r="D15" s="83">
        <v>77.382106677382012</v>
      </c>
      <c r="E15" s="113">
        <v>77.099999999999994</v>
      </c>
      <c r="F15" s="83">
        <f t="shared" ref="F15:G34" si="9">I15/1000</f>
        <v>77.117999999999995</v>
      </c>
      <c r="G15" s="83">
        <f t="shared" si="9"/>
        <v>77.117999999999995</v>
      </c>
      <c r="I15" s="79">
        <v>77118</v>
      </c>
      <c r="J15" s="78">
        <v>77118</v>
      </c>
      <c r="K15" s="27">
        <v>2013</v>
      </c>
      <c r="L15" s="85"/>
      <c r="M15" s="85">
        <v>-0.1</v>
      </c>
      <c r="N15" s="85">
        <v>5.19666969718003E-3</v>
      </c>
      <c r="O15" s="119">
        <v>-0.1</v>
      </c>
      <c r="P15" s="85">
        <f t="shared" ref="P15:Q33" si="10">S15/1000</f>
        <v>-0.12480714058721377</v>
      </c>
      <c r="Q15" s="85">
        <f t="shared" si="10"/>
        <v>-0.24570680948937321</v>
      </c>
      <c r="S15" s="79">
        <v>-124.80714058721378</v>
      </c>
      <c r="T15" s="78">
        <v>-245.7068094893732</v>
      </c>
      <c r="U15" s="27">
        <v>2013</v>
      </c>
      <c r="V15" s="85"/>
      <c r="W15" s="85">
        <v>0.4</v>
      </c>
      <c r="X15" s="85">
        <v>0.50933272206457947</v>
      </c>
      <c r="Y15" s="114">
        <v>0.4</v>
      </c>
      <c r="Z15" s="85">
        <f t="shared" ref="Z15:AA33" si="11">AC15/1000</f>
        <v>0.4285912479922076</v>
      </c>
      <c r="AA15" s="85">
        <f t="shared" si="11"/>
        <v>0.42983037393440848</v>
      </c>
      <c r="AC15" s="79">
        <v>428.59124799220763</v>
      </c>
      <c r="AD15" s="78">
        <v>429.8303739344085</v>
      </c>
      <c r="AF15" s="79">
        <v>31641</v>
      </c>
      <c r="AG15" s="79">
        <v>31646</v>
      </c>
      <c r="AH15" s="79">
        <v>31638.87972326242</v>
      </c>
      <c r="AI15" s="79">
        <v>31638.87972326242</v>
      </c>
      <c r="AJ15" s="79">
        <v>31638.87972326242</v>
      </c>
      <c r="AS15" s="27">
        <v>2006</v>
      </c>
      <c r="AT15" s="85">
        <f t="shared" si="8"/>
        <v>30.443999999999999</v>
      </c>
      <c r="AV15" s="115"/>
      <c r="BA15" s="118">
        <v>39885.263509535507</v>
      </c>
    </row>
    <row r="16" spans="1:56">
      <c r="A16" s="27">
        <v>2013</v>
      </c>
      <c r="B16" s="83"/>
      <c r="C16" s="83">
        <v>76.3</v>
      </c>
      <c r="D16" s="83">
        <v>77.898585508244224</v>
      </c>
      <c r="E16" s="113">
        <v>77.400000000000006</v>
      </c>
      <c r="F16" s="83">
        <f t="shared" si="9"/>
        <v>77.421784107404989</v>
      </c>
      <c r="G16" s="83">
        <f t="shared" si="9"/>
        <v>77.30212356444504</v>
      </c>
      <c r="I16" s="79">
        <v>77421.784107404994</v>
      </c>
      <c r="J16" s="78">
        <v>77302.123564445035</v>
      </c>
      <c r="K16" s="27">
        <v>2014</v>
      </c>
      <c r="L16" s="85"/>
      <c r="M16" s="85">
        <v>-0.1</v>
      </c>
      <c r="N16" s="85">
        <v>1.9031384275696318E-2</v>
      </c>
      <c r="O16" s="119">
        <v>-0.1</v>
      </c>
      <c r="P16" s="85">
        <f t="shared" si="10"/>
        <v>-0.13158417844118583</v>
      </c>
      <c r="Q16" s="85">
        <f t="shared" si="10"/>
        <v>-0.24238717621460718</v>
      </c>
      <c r="S16" s="79">
        <v>-131.58417844118583</v>
      </c>
      <c r="T16" s="78">
        <v>-242.38717621460717</v>
      </c>
      <c r="U16" s="27">
        <v>2014</v>
      </c>
      <c r="V16" s="85"/>
      <c r="W16" s="85">
        <v>0.4</v>
      </c>
      <c r="X16" s="85">
        <v>0.50586642189984476</v>
      </c>
      <c r="Y16" s="114">
        <v>0.4</v>
      </c>
      <c r="Z16" s="85">
        <f t="shared" si="11"/>
        <v>0.42963852018808746</v>
      </c>
      <c r="AA16" s="85">
        <f t="shared" si="11"/>
        <v>0.43437228431653679</v>
      </c>
      <c r="AC16" s="79">
        <v>429.63852018808745</v>
      </c>
      <c r="AD16" s="78">
        <v>434.37228431653682</v>
      </c>
      <c r="AF16" s="79">
        <v>32935</v>
      </c>
      <c r="AG16" s="79">
        <v>32932</v>
      </c>
      <c r="AH16" s="79">
        <v>32687.088735119571</v>
      </c>
      <c r="AI16" s="79">
        <v>32595.697726601793</v>
      </c>
      <c r="AJ16" s="79">
        <v>32369.947669110785</v>
      </c>
      <c r="AS16" s="27">
        <v>2011</v>
      </c>
      <c r="AT16" s="85">
        <f t="shared" si="8"/>
        <v>31.640999999999998</v>
      </c>
      <c r="AU16" s="85">
        <f t="shared" ref="AU16:AX18" si="12">AG6</f>
        <v>31.646000000000001</v>
      </c>
      <c r="AV16" s="114">
        <f t="shared" si="12"/>
        <v>31.63887972326242</v>
      </c>
      <c r="AW16" s="85">
        <f t="shared" si="12"/>
        <v>31.63887972326242</v>
      </c>
      <c r="AX16" s="85">
        <f t="shared" si="12"/>
        <v>31.63887972326242</v>
      </c>
      <c r="BA16" s="118">
        <v>39822.779375716687</v>
      </c>
    </row>
    <row r="17" spans="1:50">
      <c r="A17" s="27">
        <v>2014</v>
      </c>
      <c r="B17" s="83"/>
      <c r="C17" s="83">
        <v>76.599999999999994</v>
      </c>
      <c r="D17" s="83">
        <v>78.425230834002946</v>
      </c>
      <c r="E17" s="113">
        <v>77.7</v>
      </c>
      <c r="F17" s="83">
        <f t="shared" si="9"/>
        <v>77.719838449151894</v>
      </c>
      <c r="G17" s="83">
        <f t="shared" si="9"/>
        <v>77.494108672546972</v>
      </c>
      <c r="I17" s="79">
        <v>77719.838449151895</v>
      </c>
      <c r="J17" s="78">
        <v>77494.108672546965</v>
      </c>
      <c r="K17" s="27">
        <v>2015</v>
      </c>
      <c r="L17" s="85"/>
      <c r="M17" s="85">
        <v>-0.1</v>
      </c>
      <c r="N17" s="85">
        <v>2.955542945423573E-2</v>
      </c>
      <c r="O17" s="119">
        <v>-0.1</v>
      </c>
      <c r="P17" s="85">
        <f t="shared" si="10"/>
        <v>-0.14018280065339958</v>
      </c>
      <c r="Q17" s="85">
        <f t="shared" si="10"/>
        <v>-0.24842340245546324</v>
      </c>
      <c r="S17" s="79">
        <v>-140.18280065339957</v>
      </c>
      <c r="T17" s="78">
        <v>-248.42340245546325</v>
      </c>
      <c r="U17" s="27">
        <v>2015</v>
      </c>
      <c r="V17" s="85"/>
      <c r="W17" s="85">
        <v>0.4</v>
      </c>
      <c r="X17" s="85">
        <v>0.49730059514788771</v>
      </c>
      <c r="Y17" s="114">
        <v>0.4</v>
      </c>
      <c r="Z17" s="85">
        <f t="shared" si="11"/>
        <v>0.43087154917571197</v>
      </c>
      <c r="AA17" s="85">
        <f t="shared" si="11"/>
        <v>0.43925098577345739</v>
      </c>
      <c r="AC17" s="79">
        <v>430.87154917571195</v>
      </c>
      <c r="AD17" s="78">
        <v>439.25098577345739</v>
      </c>
      <c r="AF17" s="79">
        <v>34172</v>
      </c>
      <c r="AG17" s="79">
        <v>34129</v>
      </c>
      <c r="AH17" s="79">
        <v>33735.230628597121</v>
      </c>
      <c r="AI17" s="79">
        <v>33367.691867811882</v>
      </c>
      <c r="AJ17" s="79">
        <v>32903.366143745305</v>
      </c>
      <c r="AS17" s="27">
        <v>2016</v>
      </c>
      <c r="AT17" s="85">
        <f t="shared" si="8"/>
        <v>32.935000000000002</v>
      </c>
      <c r="AU17" s="85">
        <f t="shared" si="12"/>
        <v>32.932000000000002</v>
      </c>
      <c r="AV17" s="114">
        <f t="shared" si="12"/>
        <v>32.687088735119573</v>
      </c>
      <c r="AW17" s="85">
        <f t="shared" si="12"/>
        <v>32.595697726601792</v>
      </c>
      <c r="AX17" s="85">
        <f t="shared" si="12"/>
        <v>32.369947669110786</v>
      </c>
    </row>
    <row r="18" spans="1:50">
      <c r="A18" s="27">
        <v>2015</v>
      </c>
      <c r="B18" s="83"/>
      <c r="C18" s="83">
        <v>76.8</v>
      </c>
      <c r="D18" s="83">
        <v>78.95340211285091</v>
      </c>
      <c r="E18" s="113">
        <v>78.099999999999994</v>
      </c>
      <c r="F18" s="83">
        <f t="shared" si="9"/>
        <v>78.010527197674207</v>
      </c>
      <c r="G18" s="83">
        <f t="shared" si="9"/>
        <v>77.684936255864955</v>
      </c>
      <c r="I18" s="79">
        <v>78010.527197674208</v>
      </c>
      <c r="J18" s="78">
        <v>77684.936255864959</v>
      </c>
      <c r="K18" s="27">
        <v>2016</v>
      </c>
      <c r="L18" s="85"/>
      <c r="M18" s="85">
        <v>-0.1</v>
      </c>
      <c r="N18" s="85">
        <v>3.0849755665347565E-2</v>
      </c>
      <c r="O18" s="119">
        <v>-0.1</v>
      </c>
      <c r="P18" s="85">
        <f t="shared" si="10"/>
        <v>-0.15064459676357764</v>
      </c>
      <c r="Q18" s="85">
        <f t="shared" si="10"/>
        <v>-0.25522920251250092</v>
      </c>
      <c r="S18" s="79">
        <v>-150.64459676357762</v>
      </c>
      <c r="T18" s="78">
        <v>-255.22920251250093</v>
      </c>
      <c r="U18" s="27">
        <v>2016</v>
      </c>
      <c r="V18" s="85"/>
      <c r="W18" s="85">
        <v>0.4</v>
      </c>
      <c r="X18" s="85">
        <v>0.47497362603607968</v>
      </c>
      <c r="Y18" s="114">
        <v>0.4</v>
      </c>
      <c r="Z18" s="85">
        <f t="shared" si="11"/>
        <v>0.41823327266249943</v>
      </c>
      <c r="AA18" s="85">
        <f t="shared" si="11"/>
        <v>0.43037357333101156</v>
      </c>
      <c r="AC18" s="79">
        <v>418.23327266249942</v>
      </c>
      <c r="AD18" s="78">
        <v>430.37357333101158</v>
      </c>
      <c r="AF18" s="78">
        <v>35193</v>
      </c>
      <c r="AG18" s="79"/>
      <c r="AH18" s="79">
        <v>34795.077381510637</v>
      </c>
      <c r="AI18" s="79">
        <v>34129.626709287033</v>
      </c>
      <c r="AJ18" s="79">
        <v>33434.298729712988</v>
      </c>
      <c r="AS18" s="27">
        <v>2021</v>
      </c>
      <c r="AT18" s="85">
        <f t="shared" si="8"/>
        <v>34.171999999999997</v>
      </c>
      <c r="AU18" s="85">
        <f t="shared" si="12"/>
        <v>34.128999999999998</v>
      </c>
      <c r="AV18" s="114">
        <f t="shared" si="12"/>
        <v>33.735230628597122</v>
      </c>
      <c r="AW18" s="85">
        <f t="shared" si="12"/>
        <v>33.367691867811885</v>
      </c>
      <c r="AX18" s="85">
        <f t="shared" si="12"/>
        <v>32.903366143745302</v>
      </c>
    </row>
    <row r="19" spans="1:50">
      <c r="A19" s="27">
        <v>2016</v>
      </c>
      <c r="B19" s="83"/>
      <c r="C19" s="83">
        <v>77.099999999999994</v>
      </c>
      <c r="D19" s="83">
        <v>79.460366321396819</v>
      </c>
      <c r="E19" s="113">
        <v>78.400000000000006</v>
      </c>
      <c r="F19" s="83">
        <f t="shared" si="9"/>
        <v>78.278115873573128</v>
      </c>
      <c r="G19" s="83">
        <f t="shared" si="9"/>
        <v>77.86008062668347</v>
      </c>
      <c r="I19" s="79">
        <v>78278.11587357313</v>
      </c>
      <c r="J19" s="78">
        <v>77860.08062668347</v>
      </c>
      <c r="K19" s="27">
        <v>2017</v>
      </c>
      <c r="L19" s="85"/>
      <c r="M19" s="85">
        <v>-0.1</v>
      </c>
      <c r="N19" s="85">
        <v>4.063337999258964E-2</v>
      </c>
      <c r="O19" s="119">
        <v>-0.1</v>
      </c>
      <c r="P19" s="85">
        <f t="shared" si="10"/>
        <v>-0.14662736682773128</v>
      </c>
      <c r="Q19" s="85">
        <f t="shared" si="10"/>
        <v>-0.24624451068374004</v>
      </c>
      <c r="S19" s="79">
        <v>-146.62736682773129</v>
      </c>
      <c r="T19" s="78">
        <v>-246.24451068374003</v>
      </c>
      <c r="U19" s="27">
        <v>2017</v>
      </c>
      <c r="V19" s="85"/>
      <c r="W19" s="85">
        <v>0.4</v>
      </c>
      <c r="X19" s="85">
        <v>0.46356293321683539</v>
      </c>
      <c r="Y19" s="114">
        <v>0.4</v>
      </c>
      <c r="Z19" s="85">
        <f t="shared" si="11"/>
        <v>0.41269119470895704</v>
      </c>
      <c r="AA19" s="85">
        <f t="shared" si="11"/>
        <v>0.42853903481928829</v>
      </c>
      <c r="AC19" s="79">
        <v>412.69119470895703</v>
      </c>
      <c r="AD19" s="78">
        <v>428.5390348192883</v>
      </c>
      <c r="AF19" s="102">
        <v>36054</v>
      </c>
      <c r="AG19" s="79"/>
      <c r="AH19" s="79">
        <v>35718.507400220464</v>
      </c>
      <c r="AI19" s="79">
        <v>34792.489713684932</v>
      </c>
      <c r="AJ19" s="79">
        <v>33863.620358646862</v>
      </c>
      <c r="AS19" s="27">
        <v>2026</v>
      </c>
      <c r="AT19" s="85">
        <f t="shared" si="8"/>
        <v>35.192999999999998</v>
      </c>
      <c r="AV19" s="114">
        <f t="shared" ref="AV19:AX20" si="13">AH9</f>
        <v>34.795077381510637</v>
      </c>
      <c r="AW19" s="85">
        <f t="shared" si="13"/>
        <v>34.129626709287031</v>
      </c>
      <c r="AX19" s="85">
        <f t="shared" si="13"/>
        <v>33.434298729712985</v>
      </c>
    </row>
    <row r="20" spans="1:50">
      <c r="A20" s="27">
        <v>2017</v>
      </c>
      <c r="B20" s="83"/>
      <c r="C20" s="83">
        <v>77.400000000000006</v>
      </c>
      <c r="D20" s="83">
        <v>79.965341534491202</v>
      </c>
      <c r="E20" s="113">
        <v>78.7</v>
      </c>
      <c r="F20" s="83">
        <f t="shared" si="9"/>
        <v>78.544179701454354</v>
      </c>
      <c r="G20" s="83">
        <f t="shared" si="9"/>
        <v>78.042375150819012</v>
      </c>
      <c r="I20" s="79">
        <v>78544.179701454355</v>
      </c>
      <c r="J20" s="78">
        <v>78042.375150819018</v>
      </c>
      <c r="K20" s="27">
        <v>2018</v>
      </c>
      <c r="L20" s="85"/>
      <c r="M20" s="85">
        <v>-0.1</v>
      </c>
      <c r="N20" s="85">
        <v>5.0586654991225374E-2</v>
      </c>
      <c r="O20" s="114">
        <v>0</v>
      </c>
      <c r="P20" s="85">
        <f t="shared" si="10"/>
        <v>-0.1403015419189437</v>
      </c>
      <c r="Q20" s="85">
        <f t="shared" si="10"/>
        <v>-0.23785311447958066</v>
      </c>
      <c r="S20" s="79">
        <v>-140.30154191894371</v>
      </c>
      <c r="T20" s="78">
        <v>-237.85311447958065</v>
      </c>
      <c r="U20" s="27">
        <v>2018</v>
      </c>
      <c r="V20" s="85"/>
      <c r="W20" s="85">
        <v>0.3</v>
      </c>
      <c r="X20" s="85">
        <v>0.44694646844621944</v>
      </c>
      <c r="Y20" s="114">
        <v>0.4</v>
      </c>
      <c r="Z20" s="85">
        <f t="shared" si="11"/>
        <v>0.40474319970313488</v>
      </c>
      <c r="AA20" s="85">
        <f t="shared" si="11"/>
        <v>0.42417023923710351</v>
      </c>
      <c r="AC20" s="79">
        <v>404.74319970313491</v>
      </c>
      <c r="AD20" s="78">
        <v>424.17023923710349</v>
      </c>
      <c r="AE20" s="103" t="s">
        <v>17</v>
      </c>
      <c r="AF20" s="103"/>
      <c r="AG20" s="103"/>
      <c r="AH20" s="103"/>
      <c r="AI20" s="103"/>
      <c r="AJ20" s="103"/>
      <c r="AS20" s="27">
        <v>2031</v>
      </c>
      <c r="AT20" s="85">
        <f t="shared" si="8"/>
        <v>36.054000000000002</v>
      </c>
      <c r="AV20" s="114">
        <f t="shared" si="13"/>
        <v>35.718507400220467</v>
      </c>
      <c r="AW20" s="85">
        <f t="shared" si="13"/>
        <v>34.79248971368493</v>
      </c>
      <c r="AX20" s="85">
        <f t="shared" si="13"/>
        <v>33.863620358646862</v>
      </c>
    </row>
    <row r="21" spans="1:50">
      <c r="A21" s="27">
        <v>2018</v>
      </c>
      <c r="B21" s="83"/>
      <c r="C21" s="83">
        <v>77.7</v>
      </c>
      <c r="D21" s="83">
        <v>80.463715594754078</v>
      </c>
      <c r="E21" s="113">
        <v>79.099999999999994</v>
      </c>
      <c r="F21" s="83">
        <f t="shared" si="9"/>
        <v>78.808621359238543</v>
      </c>
      <c r="G21" s="83">
        <f t="shared" si="9"/>
        <v>78.228692275576535</v>
      </c>
      <c r="I21" s="79">
        <v>78808.621359238547</v>
      </c>
      <c r="J21" s="78">
        <v>78228.692275576541</v>
      </c>
      <c r="K21" s="27">
        <v>2019</v>
      </c>
      <c r="L21" s="85"/>
      <c r="M21" s="85">
        <v>0</v>
      </c>
      <c r="N21" s="85">
        <v>5.5331390807333944E-2</v>
      </c>
      <c r="O21" s="114">
        <v>0</v>
      </c>
      <c r="P21" s="85">
        <f t="shared" si="10"/>
        <v>-0.14314473510963296</v>
      </c>
      <c r="Q21" s="85">
        <f t="shared" si="10"/>
        <v>-0.24000118664779779</v>
      </c>
      <c r="S21" s="79">
        <v>-143.14473510963296</v>
      </c>
      <c r="T21" s="78">
        <v>-240.00118664779779</v>
      </c>
      <c r="U21" s="27">
        <v>2019</v>
      </c>
      <c r="V21" s="85"/>
      <c r="W21" s="85">
        <v>0.3</v>
      </c>
      <c r="X21" s="85">
        <v>0.42997962934905626</v>
      </c>
      <c r="Y21" s="114">
        <v>0.4</v>
      </c>
      <c r="Z21" s="85">
        <f t="shared" si="11"/>
        <v>0.39432354076562193</v>
      </c>
      <c r="AA21" s="85">
        <f t="shared" si="11"/>
        <v>0.41706490643819755</v>
      </c>
      <c r="AC21" s="79">
        <v>394.32354076562194</v>
      </c>
      <c r="AD21" s="78">
        <v>417.06490643819757</v>
      </c>
      <c r="AE21" s="103" t="s">
        <v>18</v>
      </c>
      <c r="AF21" s="104">
        <f>(AF19-AF15)/20</f>
        <v>220.65</v>
      </c>
      <c r="AG21" s="104"/>
      <c r="AH21" s="104">
        <f>(AH19-AH15)/20</f>
        <v>203.98138384790218</v>
      </c>
      <c r="AI21" s="104">
        <f>(AI19-AI15)/20</f>
        <v>157.6804995211256</v>
      </c>
      <c r="AJ21" s="104">
        <f>(AJ19-AJ15)/20</f>
        <v>111.23703176922209</v>
      </c>
      <c r="AV21" s="115"/>
    </row>
    <row r="22" spans="1:50">
      <c r="A22" s="27">
        <v>2019</v>
      </c>
      <c r="B22" s="83"/>
      <c r="C22" s="83">
        <v>78</v>
      </c>
      <c r="D22" s="83">
        <v>80.949750170822028</v>
      </c>
      <c r="E22" s="113">
        <v>79.400000000000006</v>
      </c>
      <c r="F22" s="83">
        <f t="shared" si="9"/>
        <v>79.05980016489454</v>
      </c>
      <c r="G22" s="83">
        <f t="shared" si="9"/>
        <v>78.405755995366945</v>
      </c>
      <c r="I22" s="79">
        <v>79059.800164894536</v>
      </c>
      <c r="J22" s="78">
        <v>78405.755995366941</v>
      </c>
      <c r="K22" s="27">
        <v>2020</v>
      </c>
      <c r="L22" s="85"/>
      <c r="M22" s="85">
        <v>0</v>
      </c>
      <c r="N22" s="85">
        <v>6.1498164822499958E-2</v>
      </c>
      <c r="O22" s="114">
        <v>0</v>
      </c>
      <c r="P22" s="85">
        <f t="shared" si="10"/>
        <v>-0.14280399012898737</v>
      </c>
      <c r="Q22" s="85">
        <f t="shared" si="10"/>
        <v>-0.23943325962193865</v>
      </c>
      <c r="S22" s="79">
        <v>-142.80399012898738</v>
      </c>
      <c r="T22" s="78">
        <v>-239.43325962193865</v>
      </c>
      <c r="U22" s="27">
        <v>2020</v>
      </c>
      <c r="V22" s="85"/>
      <c r="W22" s="85">
        <v>0.3</v>
      </c>
      <c r="X22" s="85">
        <v>0.41533885018672867</v>
      </c>
      <c r="Y22" s="114">
        <v>0.3</v>
      </c>
      <c r="Z22" s="85">
        <f t="shared" si="11"/>
        <v>0.38242286475772447</v>
      </c>
      <c r="AA22" s="85">
        <f t="shared" si="11"/>
        <v>0.40814881206511144</v>
      </c>
      <c r="AC22" s="79">
        <v>382.42286475772448</v>
      </c>
      <c r="AD22" s="78">
        <v>408.14881206511143</v>
      </c>
      <c r="AS22" s="81" t="s">
        <v>19</v>
      </c>
      <c r="AT22" s="85">
        <f>AT16-AT14</f>
        <v>2.1539999999999999</v>
      </c>
      <c r="AU22" s="85">
        <f>AU16-$AT$14</f>
        <v>2.1590000000000025</v>
      </c>
      <c r="AV22" s="114">
        <f>AV16-$AT$14</f>
        <v>2.1518797232624216</v>
      </c>
      <c r="AW22" s="85">
        <f>AW16-$AT$14</f>
        <v>2.1518797232624216</v>
      </c>
      <c r="AX22" s="85">
        <f>AX16-$AT$14</f>
        <v>2.1518797232624216</v>
      </c>
    </row>
    <row r="23" spans="1:50">
      <c r="A23" s="27">
        <v>2020</v>
      </c>
      <c r="B23" s="83"/>
      <c r="C23" s="83">
        <v>78.3</v>
      </c>
      <c r="D23" s="83">
        <v>81.427590165207974</v>
      </c>
      <c r="E23" s="113">
        <v>79.7</v>
      </c>
      <c r="F23" s="83">
        <f t="shared" si="9"/>
        <v>79.299419039523272</v>
      </c>
      <c r="G23" s="83">
        <f t="shared" si="9"/>
        <v>78.57447154781012</v>
      </c>
      <c r="I23" s="79">
        <v>79299.419039523273</v>
      </c>
      <c r="J23" s="78">
        <v>78574.471547810113</v>
      </c>
      <c r="K23" s="27">
        <v>2021</v>
      </c>
      <c r="L23" s="85"/>
      <c r="M23" s="85">
        <v>0</v>
      </c>
      <c r="N23" s="85">
        <v>7.0534824923932565E-2</v>
      </c>
      <c r="O23" s="114">
        <v>0</v>
      </c>
      <c r="P23" s="85">
        <f t="shared" si="10"/>
        <v>-0.13583153330979247</v>
      </c>
      <c r="Q23" s="85">
        <f t="shared" si="10"/>
        <v>-0.2337553983314449</v>
      </c>
      <c r="S23" s="79">
        <v>-135.83153330979246</v>
      </c>
      <c r="T23" s="78">
        <v>-233.75539833144489</v>
      </c>
      <c r="U23" s="27">
        <v>2021</v>
      </c>
      <c r="V23" s="85"/>
      <c r="W23" s="85">
        <v>0.3</v>
      </c>
      <c r="X23" s="85">
        <v>0.39649207731779917</v>
      </c>
      <c r="Y23" s="114">
        <v>0.3</v>
      </c>
      <c r="Z23" s="85">
        <f t="shared" si="11"/>
        <v>0.36684085050224519</v>
      </c>
      <c r="AA23" s="85">
        <f t="shared" si="11"/>
        <v>0.39520055641394197</v>
      </c>
      <c r="AC23" s="79">
        <v>366.84085050224519</v>
      </c>
      <c r="AD23" s="78">
        <v>395.20055641394197</v>
      </c>
      <c r="AS23" s="81" t="s">
        <v>18</v>
      </c>
      <c r="AT23" s="85">
        <f>AT20-AT16</f>
        <v>4.4130000000000038</v>
      </c>
      <c r="AV23" s="114">
        <f>AV20-AV16</f>
        <v>4.0796276769580473</v>
      </c>
      <c r="AW23" s="85">
        <f>AW20-AW16</f>
        <v>3.1536099904225097</v>
      </c>
      <c r="AX23" s="85">
        <f>AX20-AX16</f>
        <v>2.2247406353844426</v>
      </c>
    </row>
    <row r="24" spans="1:50">
      <c r="A24" s="27">
        <v>2021</v>
      </c>
      <c r="B24" s="83"/>
      <c r="C24" s="83">
        <v>78.599999999999994</v>
      </c>
      <c r="D24" s="83">
        <v>81.895484572591101</v>
      </c>
      <c r="E24" s="113">
        <v>80</v>
      </c>
      <c r="F24" s="83">
        <f t="shared" si="9"/>
        <v>79.530428356715731</v>
      </c>
      <c r="G24" s="83">
        <f t="shared" si="9"/>
        <v>78.735916705892606</v>
      </c>
      <c r="I24" s="79">
        <v>79530.428356715725</v>
      </c>
      <c r="J24" s="78">
        <v>78735.91670589261</v>
      </c>
      <c r="K24" s="27">
        <v>2022</v>
      </c>
      <c r="L24" s="85"/>
      <c r="M24" s="85">
        <v>0</v>
      </c>
      <c r="N24" s="85"/>
      <c r="O24" s="114">
        <v>0</v>
      </c>
      <c r="P24" s="85">
        <f t="shared" si="10"/>
        <v>-0.13468768092283892</v>
      </c>
      <c r="Q24" s="85">
        <f t="shared" si="10"/>
        <v>-0.23388566871273553</v>
      </c>
      <c r="S24" s="79">
        <v>-134.68768092283892</v>
      </c>
      <c r="T24" s="78">
        <v>-233.88566871273554</v>
      </c>
      <c r="U24" s="27">
        <v>2022</v>
      </c>
      <c r="V24" s="85"/>
      <c r="W24" s="85">
        <v>0.3</v>
      </c>
      <c r="X24" s="85"/>
      <c r="Y24" s="114">
        <v>0.3</v>
      </c>
      <c r="Z24" s="85">
        <f t="shared" si="11"/>
        <v>0.34764535825814269</v>
      </c>
      <c r="AA24" s="85">
        <f t="shared" si="11"/>
        <v>0.37822923958765214</v>
      </c>
      <c r="AC24" s="79">
        <v>347.64535825814266</v>
      </c>
      <c r="AD24" s="78">
        <v>378.22923958765216</v>
      </c>
      <c r="AS24" s="81" t="s">
        <v>90</v>
      </c>
      <c r="AT24" s="105">
        <f>AT23*50</f>
        <v>220.6500000000002</v>
      </c>
      <c r="AU24" s="105"/>
      <c r="AV24" s="120">
        <f t="shared" ref="AV24" si="14">AV23*50</f>
        <v>203.98138384790235</v>
      </c>
      <c r="AW24" s="105">
        <f t="shared" ref="AW24:AX24" si="15">AW23*50</f>
        <v>157.68049952112548</v>
      </c>
      <c r="AX24" s="105">
        <f t="shared" si="15"/>
        <v>111.23703176922213</v>
      </c>
    </row>
    <row r="25" spans="1:50">
      <c r="A25" s="27">
        <v>2022</v>
      </c>
      <c r="B25" s="83"/>
      <c r="C25" s="83">
        <v>78.8</v>
      </c>
      <c r="D25" s="83"/>
      <c r="E25" s="113">
        <v>80.3</v>
      </c>
      <c r="F25" s="83">
        <f t="shared" si="9"/>
        <v>79.743386034051028</v>
      </c>
      <c r="G25" s="83">
        <f t="shared" si="9"/>
        <v>78.88026027676753</v>
      </c>
      <c r="I25" s="79">
        <v>79743.386034051029</v>
      </c>
      <c r="J25" s="78">
        <v>78880.260276767527</v>
      </c>
      <c r="K25" s="27">
        <v>2023</v>
      </c>
      <c r="L25" s="85"/>
      <c r="M25" s="85">
        <v>0</v>
      </c>
      <c r="N25" s="85"/>
      <c r="O25" s="114">
        <v>0</v>
      </c>
      <c r="P25" s="85">
        <f t="shared" si="10"/>
        <v>-0.1536730697570565</v>
      </c>
      <c r="Q25" s="85">
        <f t="shared" si="10"/>
        <v>-0.2564711155143099</v>
      </c>
      <c r="S25" s="79">
        <v>-153.67306975705651</v>
      </c>
      <c r="T25" s="78">
        <v>-256.47111551430987</v>
      </c>
      <c r="U25" s="27">
        <v>2023</v>
      </c>
      <c r="V25" s="85"/>
      <c r="W25" s="85">
        <v>0.3</v>
      </c>
      <c r="X25" s="85"/>
      <c r="Y25" s="114">
        <v>0.3</v>
      </c>
      <c r="Z25" s="85">
        <f t="shared" si="11"/>
        <v>0.33248049349287978</v>
      </c>
      <c r="AA25" s="85">
        <f t="shared" si="11"/>
        <v>0.36471926159533302</v>
      </c>
      <c r="AC25" s="79">
        <v>332.48049349287976</v>
      </c>
      <c r="AD25" s="78">
        <v>364.71926159533302</v>
      </c>
      <c r="AS25" s="81"/>
      <c r="AT25" s="81"/>
      <c r="AU25" s="81"/>
      <c r="AV25" s="112"/>
      <c r="AW25" s="81"/>
      <c r="AX25" s="81"/>
    </row>
    <row r="26" spans="1:50">
      <c r="A26" s="27">
        <v>2023</v>
      </c>
      <c r="B26" s="83"/>
      <c r="C26" s="83">
        <v>79.099999999999994</v>
      </c>
      <c r="D26" s="83"/>
      <c r="E26" s="113">
        <v>80.599999999999994</v>
      </c>
      <c r="F26" s="83">
        <f t="shared" si="9"/>
        <v>79.922193457786847</v>
      </c>
      <c r="G26" s="83">
        <f t="shared" si="9"/>
        <v>78.988508422848554</v>
      </c>
      <c r="I26" s="79">
        <v>79922.193457786852</v>
      </c>
      <c r="J26" s="78">
        <v>78988.50842284855</v>
      </c>
      <c r="K26" s="27">
        <v>2024</v>
      </c>
      <c r="L26" s="85"/>
      <c r="M26" s="85">
        <v>0</v>
      </c>
      <c r="N26" s="85"/>
      <c r="O26" s="114">
        <v>0</v>
      </c>
      <c r="P26" s="85">
        <f t="shared" si="10"/>
        <v>-0.15278933297101288</v>
      </c>
      <c r="Q26" s="85">
        <f t="shared" si="10"/>
        <v>-0.2545786710204842</v>
      </c>
      <c r="S26" s="79">
        <v>-152.78933297101287</v>
      </c>
      <c r="T26" s="78">
        <v>-254.57867102048419</v>
      </c>
      <c r="U26" s="27">
        <v>2024</v>
      </c>
      <c r="V26" s="85"/>
      <c r="W26" s="85">
        <v>0.3</v>
      </c>
      <c r="X26" s="85"/>
      <c r="Y26" s="114">
        <v>0.3</v>
      </c>
      <c r="Z26" s="85">
        <f t="shared" si="11"/>
        <v>0.31619104035349266</v>
      </c>
      <c r="AA26" s="85">
        <f t="shared" si="11"/>
        <v>0.34956244039231332</v>
      </c>
      <c r="AC26" s="79">
        <v>316.19104035349267</v>
      </c>
      <c r="AD26" s="78">
        <v>349.56244039231331</v>
      </c>
      <c r="AS26" s="107" t="s">
        <v>4</v>
      </c>
      <c r="AV26" s="115"/>
    </row>
    <row r="27" spans="1:50">
      <c r="A27" s="27">
        <v>2024</v>
      </c>
      <c r="B27" s="83"/>
      <c r="C27" s="83">
        <v>79.400000000000006</v>
      </c>
      <c r="D27" s="83"/>
      <c r="E27" s="113">
        <v>80.900000000000006</v>
      </c>
      <c r="F27" s="83">
        <f t="shared" si="9"/>
        <v>80.085595165169337</v>
      </c>
      <c r="G27" s="83">
        <f t="shared" si="9"/>
        <v>79.083492192220376</v>
      </c>
      <c r="I27" s="79">
        <v>80085.595165169332</v>
      </c>
      <c r="J27" s="78">
        <v>79083.492192220379</v>
      </c>
      <c r="K27" s="27">
        <v>2025</v>
      </c>
      <c r="L27" s="85"/>
      <c r="M27" s="85">
        <v>0</v>
      </c>
      <c r="N27" s="85"/>
      <c r="O27" s="114">
        <v>0</v>
      </c>
      <c r="P27" s="85">
        <f t="shared" si="10"/>
        <v>-0.14604867788408377</v>
      </c>
      <c r="Q27" s="85">
        <f t="shared" si="10"/>
        <v>-0.25123627639346635</v>
      </c>
      <c r="S27" s="79">
        <v>-146.04867788408376</v>
      </c>
      <c r="T27" s="78">
        <v>-251.23627639346637</v>
      </c>
      <c r="U27" s="27">
        <v>2025</v>
      </c>
      <c r="V27" s="85"/>
      <c r="W27" s="85">
        <v>0.2</v>
      </c>
      <c r="X27" s="85"/>
      <c r="Y27" s="114">
        <v>0.3</v>
      </c>
      <c r="Z27" s="85">
        <f t="shared" si="11"/>
        <v>0.3009539753612604</v>
      </c>
      <c r="AA27" s="85">
        <f t="shared" si="11"/>
        <v>0.33483619385851604</v>
      </c>
      <c r="AC27" s="79">
        <v>300.9539753612604</v>
      </c>
      <c r="AD27" s="78">
        <v>334.83619385851603</v>
      </c>
      <c r="AS27" s="27">
        <v>2001</v>
      </c>
      <c r="AT27" s="91">
        <f t="shared" ref="AT27:AT33" si="16">AM4</f>
        <v>2.5188388103231931</v>
      </c>
      <c r="AV27" s="115"/>
    </row>
    <row r="28" spans="1:50">
      <c r="A28" s="27">
        <v>2025</v>
      </c>
      <c r="B28" s="83"/>
      <c r="C28" s="83">
        <v>79.599999999999994</v>
      </c>
      <c r="D28" s="83"/>
      <c r="E28" s="113">
        <v>81.2</v>
      </c>
      <c r="F28" s="83">
        <f t="shared" si="9"/>
        <v>80.240500462646509</v>
      </c>
      <c r="G28" s="83">
        <f t="shared" si="9"/>
        <v>79.167092109685427</v>
      </c>
      <c r="I28" s="79">
        <v>80240.500462646509</v>
      </c>
      <c r="J28" s="78">
        <v>79167.092109685429</v>
      </c>
      <c r="K28" s="27">
        <v>2026</v>
      </c>
      <c r="L28" s="85"/>
      <c r="M28" s="85">
        <v>0</v>
      </c>
      <c r="N28" s="85"/>
      <c r="O28" s="114">
        <v>0</v>
      </c>
      <c r="P28" s="85">
        <f t="shared" si="10"/>
        <v>-0.15664467679663552</v>
      </c>
      <c r="Q28" s="85">
        <f t="shared" si="10"/>
        <v>-0.25982102622885284</v>
      </c>
      <c r="S28" s="79">
        <v>-156.64467679663551</v>
      </c>
      <c r="T28" s="78">
        <v>-259.82102622885282</v>
      </c>
      <c r="U28" s="27">
        <v>2026</v>
      </c>
      <c r="V28" s="85"/>
      <c r="W28" s="85">
        <v>0.2</v>
      </c>
      <c r="X28" s="85"/>
      <c r="Y28" s="114">
        <v>0.2</v>
      </c>
      <c r="Z28" s="85">
        <f t="shared" si="11"/>
        <v>0.28550238899466979</v>
      </c>
      <c r="AA28" s="85">
        <f t="shared" si="11"/>
        <v>0.31931743832664938</v>
      </c>
      <c r="AC28" s="79">
        <v>285.50238899466979</v>
      </c>
      <c r="AD28" s="78">
        <v>319.31743832664938</v>
      </c>
      <c r="AS28" s="27">
        <v>2006</v>
      </c>
      <c r="AT28" s="91">
        <f t="shared" si="16"/>
        <v>2.4481342793325451</v>
      </c>
      <c r="AV28" s="115"/>
    </row>
    <row r="29" spans="1:50">
      <c r="A29" s="27">
        <v>2026</v>
      </c>
      <c r="B29" s="83"/>
      <c r="C29" s="83">
        <v>79.8</v>
      </c>
      <c r="D29" s="83"/>
      <c r="E29" s="113">
        <v>81.400000000000006</v>
      </c>
      <c r="F29" s="83">
        <f t="shared" si="9"/>
        <v>80.36935817484455</v>
      </c>
      <c r="G29" s="83">
        <f t="shared" si="9"/>
        <v>79.226588521783228</v>
      </c>
      <c r="I29" s="79">
        <v>80369.358174844543</v>
      </c>
      <c r="J29" s="78">
        <v>79226.588521783226</v>
      </c>
      <c r="K29" s="27">
        <v>2027</v>
      </c>
      <c r="L29" s="85"/>
      <c r="M29" s="85">
        <v>0</v>
      </c>
      <c r="N29" s="85"/>
      <c r="O29" s="114">
        <v>0</v>
      </c>
      <c r="P29" s="85">
        <f t="shared" si="10"/>
        <v>-0.175335564819811</v>
      </c>
      <c r="Q29" s="85">
        <f t="shared" si="10"/>
        <v>-0.27354526865389983</v>
      </c>
      <c r="S29" s="79">
        <v>-175.335564819811</v>
      </c>
      <c r="T29" s="78">
        <v>-273.54526865389983</v>
      </c>
      <c r="U29" s="27">
        <v>2027</v>
      </c>
      <c r="V29" s="85"/>
      <c r="W29" s="85">
        <v>0.2</v>
      </c>
      <c r="X29" s="85"/>
      <c r="Y29" s="114">
        <v>0.2</v>
      </c>
      <c r="Z29" s="85">
        <f t="shared" si="11"/>
        <v>0.27032517886518942</v>
      </c>
      <c r="AA29" s="85">
        <f t="shared" si="11"/>
        <v>0.30363292958895238</v>
      </c>
      <c r="AC29" s="79">
        <v>270.3251788651894</v>
      </c>
      <c r="AD29" s="78">
        <v>303.63292958895238</v>
      </c>
      <c r="AS29" s="27">
        <v>2011</v>
      </c>
      <c r="AT29" s="91">
        <f t="shared" si="16"/>
        <v>2.3851648177996903</v>
      </c>
      <c r="AU29" s="91">
        <f t="shared" ref="AU29:AX31" si="17">AN6</f>
        <v>2.4178411173608039</v>
      </c>
      <c r="AV29" s="117">
        <f t="shared" si="17"/>
        <v>2.4182997707035634</v>
      </c>
      <c r="AW29" s="91">
        <f t="shared" si="17"/>
        <v>2.4182997707035634</v>
      </c>
      <c r="AX29" s="91">
        <f t="shared" si="17"/>
        <v>2.4182997707035634</v>
      </c>
    </row>
    <row r="30" spans="1:50">
      <c r="A30" s="27">
        <v>2027</v>
      </c>
      <c r="B30" s="83"/>
      <c r="C30" s="83">
        <v>80.099999999999994</v>
      </c>
      <c r="D30" s="83"/>
      <c r="E30" s="113">
        <v>81.599999999999994</v>
      </c>
      <c r="F30" s="83">
        <f t="shared" si="9"/>
        <v>80.464347788889924</v>
      </c>
      <c r="G30" s="83">
        <f t="shared" si="9"/>
        <v>79.25667618271828</v>
      </c>
      <c r="I30" s="79">
        <v>80464.347788889922</v>
      </c>
      <c r="J30" s="78">
        <v>79256.676182718278</v>
      </c>
      <c r="K30" s="27">
        <v>2028</v>
      </c>
      <c r="L30" s="85"/>
      <c r="M30" s="85">
        <v>0</v>
      </c>
      <c r="N30" s="85"/>
      <c r="O30" s="114">
        <v>0</v>
      </c>
      <c r="P30" s="85">
        <f t="shared" si="10"/>
        <v>-0.17109338536051155</v>
      </c>
      <c r="Q30" s="85">
        <f t="shared" si="10"/>
        <v>-0.27411599126513092</v>
      </c>
      <c r="S30" s="79">
        <v>-171.09338536051155</v>
      </c>
      <c r="T30" s="78">
        <v>-274.1159912651309</v>
      </c>
      <c r="U30" s="27">
        <v>2028</v>
      </c>
      <c r="V30" s="85"/>
      <c r="W30" s="85">
        <v>0.2</v>
      </c>
      <c r="X30" s="85"/>
      <c r="Y30" s="114">
        <v>0.2</v>
      </c>
      <c r="Z30" s="85">
        <f t="shared" si="11"/>
        <v>0.25581709554886267</v>
      </c>
      <c r="AA30" s="85">
        <f t="shared" si="11"/>
        <v>0.28819367310586302</v>
      </c>
      <c r="AC30" s="79">
        <v>255.81709554886265</v>
      </c>
      <c r="AD30" s="78">
        <v>288.19367310586301</v>
      </c>
      <c r="AS30" s="27">
        <v>2016</v>
      </c>
      <c r="AT30" s="91">
        <f t="shared" si="16"/>
        <v>2.3280704417792624</v>
      </c>
      <c r="AU30" s="91">
        <f t="shared" si="17"/>
        <v>2.4000060731203692</v>
      </c>
      <c r="AV30" s="117">
        <f t="shared" si="17"/>
        <v>2.385111264343915</v>
      </c>
      <c r="AW30" s="91">
        <f t="shared" si="17"/>
        <v>2.3884475583862432</v>
      </c>
      <c r="AX30" s="91">
        <f t="shared" si="17"/>
        <v>2.3927485390876568</v>
      </c>
    </row>
    <row r="31" spans="1:50">
      <c r="A31" s="27">
        <v>2028</v>
      </c>
      <c r="B31" s="83"/>
      <c r="C31" s="83">
        <v>80.3</v>
      </c>
      <c r="D31" s="83"/>
      <c r="E31" s="113">
        <v>81.900000000000006</v>
      </c>
      <c r="F31" s="83">
        <f t="shared" si="9"/>
        <v>80.549071499078266</v>
      </c>
      <c r="G31" s="83">
        <f t="shared" si="9"/>
        <v>79.270753864559012</v>
      </c>
      <c r="I31" s="79">
        <v>80549.071499078273</v>
      </c>
      <c r="J31" s="78">
        <v>79270.75386455901</v>
      </c>
      <c r="K31" s="27">
        <v>2029</v>
      </c>
      <c r="L31" s="85"/>
      <c r="M31" s="85">
        <v>0</v>
      </c>
      <c r="N31" s="85"/>
      <c r="O31" s="114">
        <v>0</v>
      </c>
      <c r="P31" s="85">
        <f t="shared" si="10"/>
        <v>-0.15812835351100149</v>
      </c>
      <c r="Q31" s="85">
        <f t="shared" si="10"/>
        <v>-0.25998026655280149</v>
      </c>
      <c r="S31" s="79">
        <v>-158.12835351100148</v>
      </c>
      <c r="T31" s="78">
        <v>-259.98026655280148</v>
      </c>
      <c r="U31" s="27">
        <v>2029</v>
      </c>
      <c r="V31" s="85"/>
      <c r="W31" s="85">
        <v>0.2</v>
      </c>
      <c r="X31" s="85"/>
      <c r="Y31" s="114">
        <v>0.2</v>
      </c>
      <c r="Z31" s="85">
        <f t="shared" si="11"/>
        <v>0.23751059434260605</v>
      </c>
      <c r="AA31" s="85">
        <f t="shared" si="11"/>
        <v>0.26878761106008198</v>
      </c>
      <c r="AC31" s="79">
        <v>237.51059434260605</v>
      </c>
      <c r="AD31" s="78">
        <v>268.78761106008199</v>
      </c>
      <c r="AS31" s="27">
        <v>2021</v>
      </c>
      <c r="AT31" s="91">
        <f t="shared" si="16"/>
        <v>2.2847067774786374</v>
      </c>
      <c r="AU31" s="91">
        <f t="shared" si="17"/>
        <v>2.3854200240264878</v>
      </c>
      <c r="AV31" s="117">
        <f t="shared" si="17"/>
        <v>2.3580198760023166</v>
      </c>
      <c r="AW31" s="91">
        <f t="shared" si="17"/>
        <v>2.3688888811057249</v>
      </c>
      <c r="AX31" s="91">
        <f t="shared" si="17"/>
        <v>2.3792814944639127</v>
      </c>
    </row>
    <row r="32" spans="1:50">
      <c r="A32" s="27">
        <v>2029</v>
      </c>
      <c r="B32" s="83"/>
      <c r="C32" s="83">
        <v>80.5</v>
      </c>
      <c r="D32" s="83"/>
      <c r="E32" s="113">
        <v>82.1</v>
      </c>
      <c r="F32" s="83">
        <f t="shared" si="9"/>
        <v>80.628453739909872</v>
      </c>
      <c r="G32" s="83">
        <f t="shared" si="9"/>
        <v>79.279561209066287</v>
      </c>
      <c r="I32" s="79">
        <v>80628.453739909877</v>
      </c>
      <c r="J32" s="78">
        <v>79279.561209066291</v>
      </c>
      <c r="K32" s="27">
        <v>2030</v>
      </c>
      <c r="L32" s="85"/>
      <c r="M32" s="85">
        <v>0</v>
      </c>
      <c r="N32" s="85"/>
      <c r="O32" s="114">
        <v>0</v>
      </c>
      <c r="P32" s="85">
        <f t="shared" si="10"/>
        <v>-0.15331214853103892</v>
      </c>
      <c r="Q32" s="85">
        <f t="shared" si="10"/>
        <v>-0.249596382241563</v>
      </c>
      <c r="S32" s="79">
        <v>-153.31214853103893</v>
      </c>
      <c r="T32" s="78">
        <v>-249.59638224156299</v>
      </c>
      <c r="U32" s="27">
        <v>2030</v>
      </c>
      <c r="V32" s="85"/>
      <c r="W32" s="85">
        <v>0.2</v>
      </c>
      <c r="X32" s="85"/>
      <c r="Y32" s="114">
        <v>0.2</v>
      </c>
      <c r="Z32" s="85">
        <f t="shared" si="11"/>
        <v>0.21898224242524747</v>
      </c>
      <c r="AA32" s="85">
        <f t="shared" si="11"/>
        <v>0.2490921996079975</v>
      </c>
      <c r="AC32" s="79">
        <v>218.98224242524748</v>
      </c>
      <c r="AD32" s="78">
        <v>249.09219960799749</v>
      </c>
      <c r="AS32" s="27">
        <v>2026</v>
      </c>
      <c r="AT32" s="91">
        <f t="shared" si="16"/>
        <v>2.2526354672804252</v>
      </c>
      <c r="AV32" s="117">
        <f t="shared" ref="AV32:AX33" si="18">AO9</f>
        <v>2.3225575574437518</v>
      </c>
      <c r="AW32" s="91">
        <f t="shared" si="18"/>
        <v>2.3369833863013154</v>
      </c>
      <c r="AX32" s="91">
        <f t="shared" si="18"/>
        <v>2.3532495981096662</v>
      </c>
    </row>
    <row r="33" spans="1:50">
      <c r="A33" s="27">
        <v>2030</v>
      </c>
      <c r="B33" s="83"/>
      <c r="C33" s="83">
        <v>80.7</v>
      </c>
      <c r="D33" s="83"/>
      <c r="E33" s="113">
        <v>82.3</v>
      </c>
      <c r="F33" s="83">
        <f t="shared" si="9"/>
        <v>80.694123833804085</v>
      </c>
      <c r="G33" s="83">
        <f t="shared" si="9"/>
        <v>79.279057026432724</v>
      </c>
      <c r="I33" s="79">
        <v>80694.123833804086</v>
      </c>
      <c r="J33" s="78">
        <v>79279.057026432725</v>
      </c>
      <c r="K33" s="27">
        <v>2031</v>
      </c>
      <c r="L33" s="85"/>
      <c r="M33" s="85">
        <v>0</v>
      </c>
      <c r="N33" s="85"/>
      <c r="O33" s="114">
        <v>0</v>
      </c>
      <c r="P33" s="85">
        <f t="shared" si="10"/>
        <v>-0.14924707401954698</v>
      </c>
      <c r="Q33" s="85">
        <f t="shared" si="10"/>
        <v>-0.24635422198876689</v>
      </c>
      <c r="S33" s="79">
        <v>-149.24707401954697</v>
      </c>
      <c r="T33" s="78">
        <v>-246.35422198876688</v>
      </c>
      <c r="U33" s="27">
        <v>2031</v>
      </c>
      <c r="V33" s="85"/>
      <c r="W33" s="85">
        <v>0.1</v>
      </c>
      <c r="X33" s="85"/>
      <c r="Y33" s="114">
        <v>0.2</v>
      </c>
      <c r="Z33" s="85">
        <f t="shared" si="11"/>
        <v>0.20671123919968273</v>
      </c>
      <c r="AA33" s="85">
        <f t="shared" si="11"/>
        <v>0.23550847046274351</v>
      </c>
      <c r="AC33" s="79">
        <v>206.71123919968272</v>
      </c>
      <c r="AD33" s="78">
        <v>235.5084704627435</v>
      </c>
      <c r="AS33" s="27">
        <v>2031</v>
      </c>
      <c r="AT33" s="91">
        <f t="shared" si="16"/>
        <v>2.224857158706385</v>
      </c>
      <c r="AV33" s="117">
        <f t="shared" si="18"/>
        <v>2.2891488109937024</v>
      </c>
      <c r="AW33" s="91">
        <f t="shared" si="18"/>
        <v>2.2991569476995899</v>
      </c>
      <c r="AX33" s="91">
        <f t="shared" si="18"/>
        <v>2.3210662952383254</v>
      </c>
    </row>
    <row r="34" spans="1:50">
      <c r="A34" s="27">
        <v>2031</v>
      </c>
      <c r="B34" s="83"/>
      <c r="C34" s="83">
        <v>80.900000000000006</v>
      </c>
      <c r="D34" s="83"/>
      <c r="E34" s="113">
        <v>82.5</v>
      </c>
      <c r="F34" s="83">
        <f t="shared" si="9"/>
        <v>80.75158799898422</v>
      </c>
      <c r="G34" s="83">
        <f t="shared" si="9"/>
        <v>79.268211274906704</v>
      </c>
      <c r="I34" s="79">
        <v>80751.587998984221</v>
      </c>
      <c r="J34" s="78">
        <v>79268.211274906702</v>
      </c>
    </row>
    <row r="40" spans="1:50">
      <c r="AE40" s="100" t="s">
        <v>22</v>
      </c>
      <c r="AF40" s="100"/>
      <c r="AG40" s="100"/>
      <c r="AH40" s="100"/>
      <c r="AI40" s="100"/>
      <c r="AJ40" s="100"/>
    </row>
    <row r="41" spans="1:50">
      <c r="AE41" s="100" t="s">
        <v>18</v>
      </c>
      <c r="AF41" s="86">
        <f>AF10-AF6</f>
        <v>4.4130000000000038</v>
      </c>
      <c r="AG41" s="86"/>
      <c r="AH41" s="86"/>
      <c r="AI41" s="86">
        <f t="shared" ref="AI41:AJ41" si="19">AI10-AI6</f>
        <v>3.1536099904225097</v>
      </c>
      <c r="AJ41" s="86">
        <f t="shared" si="19"/>
        <v>2.2247406353844426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1"/>
  <sheetViews>
    <sheetView topLeftCell="AE1" zoomScale="80" zoomScaleNormal="80" zoomScalePageLayoutView="80" workbookViewId="0">
      <selection activeCell="AU1" sqref="A1:XFD1048576"/>
    </sheetView>
  </sheetViews>
  <sheetFormatPr baseColWidth="10" defaultColWidth="8.83203125" defaultRowHeight="13" x14ac:dyDescent="0"/>
  <cols>
    <col min="1" max="1" width="8.83203125" style="27"/>
    <col min="2" max="5" width="10.5" style="78" customWidth="1"/>
    <col min="6" max="6" width="15" style="78" bestFit="1" customWidth="1"/>
    <col min="7" max="8" width="8.83203125" style="78"/>
    <col min="9" max="9" width="8.5" style="78" bestFit="1" customWidth="1"/>
    <col min="10" max="11" width="8.83203125" style="78"/>
    <col min="12" max="15" width="10.5" style="78" customWidth="1"/>
    <col min="16" max="16" width="15" style="78" bestFit="1" customWidth="1"/>
    <col min="17" max="18" width="8.83203125" style="78"/>
    <col min="19" max="19" width="8.5" style="79" bestFit="1" customWidth="1"/>
    <col min="20" max="21" width="8.83203125" style="78"/>
    <col min="22" max="25" width="10.5" style="78" customWidth="1"/>
    <col min="26" max="26" width="15" style="78" bestFit="1" customWidth="1"/>
    <col min="27" max="28" width="8.83203125" style="78"/>
    <col min="29" max="29" width="8.5" style="78" bestFit="1" customWidth="1"/>
    <col min="30" max="31" width="8.83203125" style="78"/>
    <col min="32" max="33" width="9.5" style="78" bestFit="1" customWidth="1"/>
    <col min="34" max="34" width="9.5" style="78" customWidth="1"/>
    <col min="35" max="35" width="15" style="78" bestFit="1" customWidth="1"/>
    <col min="36" max="38" width="8.83203125" style="78"/>
    <col min="39" max="40" width="9.5" style="78" bestFit="1" customWidth="1"/>
    <col min="41" max="41" width="9.5" style="78" customWidth="1"/>
    <col min="42" max="42" width="15" style="78" bestFit="1" customWidth="1"/>
    <col min="43" max="45" width="8.83203125" style="78"/>
    <col min="46" max="47" width="9.5" style="78" bestFit="1" customWidth="1"/>
    <col min="48" max="49" width="9.5" style="78" customWidth="1"/>
    <col min="50" max="51" width="8.83203125" style="78"/>
    <col min="52" max="52" width="8.83203125" style="110"/>
    <col min="53" max="54" width="10" style="110" bestFit="1" customWidth="1"/>
    <col min="55" max="55" width="15" style="110" bestFit="1" customWidth="1"/>
    <col min="56" max="56" width="8.83203125" style="110"/>
    <col min="57" max="16384" width="8.83203125" style="78"/>
  </cols>
  <sheetData>
    <row r="1" spans="1:56">
      <c r="A1" s="27" t="s">
        <v>0</v>
      </c>
      <c r="K1" s="27" t="s">
        <v>1</v>
      </c>
      <c r="U1" s="27" t="s">
        <v>2</v>
      </c>
      <c r="AE1" s="27" t="s">
        <v>3</v>
      </c>
      <c r="AL1" s="27" t="s">
        <v>4</v>
      </c>
      <c r="AZ1" s="109" t="s">
        <v>23</v>
      </c>
    </row>
    <row r="2" spans="1:56">
      <c r="K2" s="27"/>
    </row>
    <row r="3" spans="1:56">
      <c r="B3" s="27" t="s">
        <v>5</v>
      </c>
      <c r="C3" s="27" t="s">
        <v>6</v>
      </c>
      <c r="D3" s="27" t="s">
        <v>7</v>
      </c>
      <c r="E3" s="111" t="s">
        <v>88</v>
      </c>
      <c r="F3" s="27" t="s">
        <v>8</v>
      </c>
      <c r="G3" s="27" t="s">
        <v>24</v>
      </c>
      <c r="I3" s="81" t="s">
        <v>9</v>
      </c>
      <c r="K3" s="27"/>
      <c r="L3" s="27" t="s">
        <v>5</v>
      </c>
      <c r="M3" s="27" t="s">
        <v>6</v>
      </c>
      <c r="N3" s="27" t="s">
        <v>7</v>
      </c>
      <c r="O3" s="111" t="s">
        <v>88</v>
      </c>
      <c r="P3" s="27" t="s">
        <v>8</v>
      </c>
      <c r="Q3" s="27" t="s">
        <v>24</v>
      </c>
      <c r="S3" s="81" t="s">
        <v>9</v>
      </c>
      <c r="U3" s="27"/>
      <c r="V3" s="27" t="s">
        <v>5</v>
      </c>
      <c r="W3" s="27" t="s">
        <v>6</v>
      </c>
      <c r="X3" s="27" t="s">
        <v>7</v>
      </c>
      <c r="Y3" s="111" t="s">
        <v>88</v>
      </c>
      <c r="Z3" s="27" t="s">
        <v>8</v>
      </c>
      <c r="AA3" s="27" t="s">
        <v>24</v>
      </c>
      <c r="AC3" s="81" t="s">
        <v>9</v>
      </c>
      <c r="AE3" s="27"/>
      <c r="AF3" s="27" t="s">
        <v>10</v>
      </c>
      <c r="AG3" s="27" t="s">
        <v>11</v>
      </c>
      <c r="AH3" s="111" t="s">
        <v>91</v>
      </c>
      <c r="AI3" s="27" t="s">
        <v>8</v>
      </c>
      <c r="AJ3" s="27" t="s">
        <v>24</v>
      </c>
      <c r="AL3" s="27"/>
      <c r="AM3" s="27" t="s">
        <v>10</v>
      </c>
      <c r="AN3" s="27" t="s">
        <v>11</v>
      </c>
      <c r="AO3" s="111" t="s">
        <v>91</v>
      </c>
      <c r="AP3" s="27" t="s">
        <v>8</v>
      </c>
      <c r="AQ3" s="27" t="s">
        <v>24</v>
      </c>
      <c r="AT3" s="81" t="s">
        <v>12</v>
      </c>
      <c r="AU3" s="81" t="s">
        <v>12</v>
      </c>
      <c r="AV3" s="112" t="s">
        <v>92</v>
      </c>
      <c r="AW3" s="81" t="s">
        <v>9</v>
      </c>
      <c r="AX3" s="81" t="s">
        <v>19</v>
      </c>
    </row>
    <row r="4" spans="1:56">
      <c r="A4" s="27">
        <v>2001</v>
      </c>
      <c r="B4" s="83">
        <f>I4/1000</f>
        <v>96.929000000000002</v>
      </c>
      <c r="C4" s="83"/>
      <c r="D4" s="83"/>
      <c r="E4" s="113"/>
      <c r="F4" s="83"/>
      <c r="I4" s="79">
        <v>96929</v>
      </c>
      <c r="J4" s="78">
        <v>96929</v>
      </c>
      <c r="K4" s="27">
        <v>2002</v>
      </c>
      <c r="L4" s="85">
        <f>S4/1000</f>
        <v>2.1999999999999999E-2</v>
      </c>
      <c r="M4" s="85"/>
      <c r="N4" s="85"/>
      <c r="O4" s="114"/>
      <c r="P4" s="85"/>
      <c r="S4" s="79">
        <v>22</v>
      </c>
      <c r="T4" s="78">
        <v>22</v>
      </c>
      <c r="U4" s="27">
        <v>2002</v>
      </c>
      <c r="V4" s="85">
        <f>AC4/1000</f>
        <v>-0.121</v>
      </c>
      <c r="W4" s="85"/>
      <c r="X4" s="85"/>
      <c r="Y4" s="114"/>
      <c r="Z4" s="85"/>
      <c r="AC4" s="78">
        <v>-121</v>
      </c>
      <c r="AD4" s="79">
        <f t="shared" ref="AD4:AD33" si="0">S4-T4</f>
        <v>0</v>
      </c>
      <c r="AE4" s="27">
        <v>2001</v>
      </c>
      <c r="AF4" s="85">
        <f>AF13/1000</f>
        <v>40.375</v>
      </c>
      <c r="AH4" s="115"/>
      <c r="AL4" s="27">
        <v>2001</v>
      </c>
      <c r="AM4" s="91">
        <v>2.3672817337461298</v>
      </c>
      <c r="AN4" s="91"/>
      <c r="AO4" s="115"/>
      <c r="AP4" s="91"/>
      <c r="AT4" s="81">
        <v>2008</v>
      </c>
      <c r="AU4" s="81">
        <v>2011</v>
      </c>
      <c r="AV4" s="112">
        <v>2012</v>
      </c>
      <c r="AW4" s="81" t="s">
        <v>15</v>
      </c>
      <c r="AX4" s="81" t="s">
        <v>15</v>
      </c>
      <c r="BA4" s="109" t="s">
        <v>6</v>
      </c>
      <c r="BB4" s="109" t="s">
        <v>7</v>
      </c>
      <c r="BC4" s="109" t="s">
        <v>8</v>
      </c>
      <c r="BD4" s="109" t="s">
        <v>24</v>
      </c>
    </row>
    <row r="5" spans="1:56">
      <c r="A5" s="27">
        <v>2002</v>
      </c>
      <c r="B5" s="83">
        <f t="shared" ref="B5:B15" si="1">I5/1000</f>
        <v>96.83</v>
      </c>
      <c r="C5" s="83"/>
      <c r="D5" s="83"/>
      <c r="E5" s="113"/>
      <c r="F5" s="83"/>
      <c r="I5" s="79">
        <v>96830</v>
      </c>
      <c r="J5" s="78">
        <v>96830</v>
      </c>
      <c r="K5" s="27">
        <v>2003</v>
      </c>
      <c r="L5" s="85">
        <f t="shared" ref="L5:L14" si="2">S5/1000</f>
        <v>0.33700000000000002</v>
      </c>
      <c r="M5" s="85"/>
      <c r="N5" s="85"/>
      <c r="O5" s="114"/>
      <c r="P5" s="85"/>
      <c r="S5" s="79">
        <v>337</v>
      </c>
      <c r="T5" s="78">
        <v>337</v>
      </c>
      <c r="U5" s="27">
        <v>2003</v>
      </c>
      <c r="V5" s="85">
        <f t="shared" ref="V5:V14" si="3">AC5/1000</f>
        <v>-1.7999999999999999E-2</v>
      </c>
      <c r="W5" s="85"/>
      <c r="X5" s="85"/>
      <c r="Y5" s="114"/>
      <c r="Z5" s="85"/>
      <c r="AC5" s="78">
        <v>-18</v>
      </c>
      <c r="AD5" s="79">
        <f t="shared" si="0"/>
        <v>0</v>
      </c>
      <c r="AE5" s="27">
        <v>2006</v>
      </c>
      <c r="AF5" s="85">
        <f t="shared" ref="AF5:AI10" si="4">AF14/1000</f>
        <v>41.915999999999997</v>
      </c>
      <c r="AH5" s="115"/>
      <c r="AL5" s="27">
        <v>2006</v>
      </c>
      <c r="AM5" s="91">
        <v>2.300672774119668</v>
      </c>
      <c r="AN5" s="91"/>
      <c r="AO5" s="115"/>
      <c r="AP5" s="91"/>
      <c r="AS5" s="27" t="s">
        <v>14</v>
      </c>
      <c r="AV5" s="115"/>
      <c r="AZ5" s="109">
        <v>2011</v>
      </c>
      <c r="BA5" s="116">
        <f>BA12/1000</f>
        <v>50.112700653812837</v>
      </c>
      <c r="BB5" s="116">
        <f>BC5</f>
        <v>49.696575122648404</v>
      </c>
      <c r="BC5" s="116">
        <v>49.696575122648404</v>
      </c>
      <c r="BD5" s="116">
        <v>49.696575122648404</v>
      </c>
    </row>
    <row r="6" spans="1:56">
      <c r="A6" s="27">
        <v>2003</v>
      </c>
      <c r="B6" s="83">
        <f t="shared" si="1"/>
        <v>97.149000000000001</v>
      </c>
      <c r="C6" s="83"/>
      <c r="D6" s="83"/>
      <c r="E6" s="113"/>
      <c r="F6" s="83"/>
      <c r="I6" s="79">
        <v>97149</v>
      </c>
      <c r="J6" s="78">
        <v>97149</v>
      </c>
      <c r="K6" s="27">
        <v>2004</v>
      </c>
      <c r="L6" s="85">
        <f t="shared" si="2"/>
        <v>0.14699999999999999</v>
      </c>
      <c r="M6" s="85"/>
      <c r="N6" s="85"/>
      <c r="O6" s="114"/>
      <c r="P6" s="85"/>
      <c r="S6" s="79">
        <v>147</v>
      </c>
      <c r="T6" s="78">
        <v>147</v>
      </c>
      <c r="U6" s="27">
        <v>2004</v>
      </c>
      <c r="V6" s="85">
        <f t="shared" si="3"/>
        <v>-7.2999999999999995E-2</v>
      </c>
      <c r="W6" s="85"/>
      <c r="X6" s="85"/>
      <c r="Y6" s="114"/>
      <c r="Z6" s="85"/>
      <c r="AC6" s="78">
        <v>-73</v>
      </c>
      <c r="AD6" s="79">
        <f t="shared" si="0"/>
        <v>0</v>
      </c>
      <c r="AE6" s="27">
        <v>2011</v>
      </c>
      <c r="AF6" s="85">
        <f t="shared" si="4"/>
        <v>43.323999999999998</v>
      </c>
      <c r="AG6" s="85">
        <f t="shared" si="4"/>
        <v>43.006999999999998</v>
      </c>
      <c r="AH6" s="114">
        <f t="shared" ref="AH6" si="5">AH15/1000</f>
        <v>43.004689363179452</v>
      </c>
      <c r="AI6" s="85">
        <f t="shared" si="4"/>
        <v>43.004689363179452</v>
      </c>
      <c r="AJ6" s="85">
        <f t="shared" ref="AJ6" si="6">AJ15/1000</f>
        <v>43.004689363179452</v>
      </c>
      <c r="AL6" s="27">
        <v>2011</v>
      </c>
      <c r="AM6" s="91">
        <v>2.2520773705105714</v>
      </c>
      <c r="AN6" s="91">
        <v>2.2555630478759272</v>
      </c>
      <c r="AO6" s="117">
        <v>2.2557994435322564</v>
      </c>
      <c r="AP6" s="91">
        <v>2.2557994435322564</v>
      </c>
      <c r="AQ6" s="91">
        <v>2.2557994435322564</v>
      </c>
      <c r="AS6" s="27">
        <v>2001</v>
      </c>
      <c r="AT6" s="85">
        <f>B4</f>
        <v>96.929000000000002</v>
      </c>
      <c r="AV6" s="115"/>
      <c r="AZ6" s="109">
        <v>2016</v>
      </c>
      <c r="BA6" s="116">
        <f t="shared" ref="BA6:BB9" si="7">BA13/1000</f>
        <v>49.936214812352077</v>
      </c>
      <c r="BB6" s="116">
        <f t="shared" si="7"/>
        <v>49.09163438303446</v>
      </c>
      <c r="BC6" s="116">
        <v>48.285628268462823</v>
      </c>
      <c r="BD6" s="116">
        <v>48.575418470239512</v>
      </c>
    </row>
    <row r="7" spans="1:56">
      <c r="A7" s="27">
        <v>2004</v>
      </c>
      <c r="B7" s="83">
        <f t="shared" si="1"/>
        <v>97.222999999999999</v>
      </c>
      <c r="C7" s="83"/>
      <c r="D7" s="83"/>
      <c r="E7" s="113"/>
      <c r="F7" s="83"/>
      <c r="I7" s="79">
        <v>97223</v>
      </c>
      <c r="J7" s="78">
        <v>97223</v>
      </c>
      <c r="K7" s="27">
        <v>2005</v>
      </c>
      <c r="L7" s="85">
        <f t="shared" si="2"/>
        <v>0.41799999999999998</v>
      </c>
      <c r="M7" s="85"/>
      <c r="N7" s="85"/>
      <c r="O7" s="114"/>
      <c r="P7" s="85"/>
      <c r="S7" s="79">
        <v>418</v>
      </c>
      <c r="T7" s="78">
        <v>418</v>
      </c>
      <c r="U7" s="27">
        <v>2005</v>
      </c>
      <c r="V7" s="85">
        <f t="shared" si="3"/>
        <v>-5.6000000000000001E-2</v>
      </c>
      <c r="W7" s="85"/>
      <c r="X7" s="85"/>
      <c r="Y7" s="114"/>
      <c r="Z7" s="85"/>
      <c r="AC7" s="78">
        <v>-56</v>
      </c>
      <c r="AD7" s="79">
        <f t="shared" si="0"/>
        <v>0</v>
      </c>
      <c r="AE7" s="27">
        <v>2016</v>
      </c>
      <c r="AF7" s="85">
        <f t="shared" si="4"/>
        <v>45.067999999999998</v>
      </c>
      <c r="AG7" s="85">
        <f t="shared" si="4"/>
        <v>44.353999999999999</v>
      </c>
      <c r="AH7" s="114">
        <f t="shared" ref="AH7" si="8">AH16/1000</f>
        <v>43.852693779080155</v>
      </c>
      <c r="AI7" s="85">
        <f t="shared" si="4"/>
        <v>43.557685849521953</v>
      </c>
      <c r="AJ7" s="85">
        <f t="shared" ref="AJ7" si="9">AJ16/1000</f>
        <v>43.548738919166205</v>
      </c>
      <c r="AL7" s="27">
        <v>2016</v>
      </c>
      <c r="AM7" s="91">
        <v>2.198588799147954</v>
      </c>
      <c r="AN7" s="91">
        <v>2.2258871804121387</v>
      </c>
      <c r="AO7" s="117">
        <v>2.2240814174752468</v>
      </c>
      <c r="AP7" s="91">
        <v>2.2297173867570912</v>
      </c>
      <c r="AQ7" s="91">
        <v>2.2367776915412256</v>
      </c>
      <c r="AS7" s="27">
        <v>2011</v>
      </c>
      <c r="AT7" s="85">
        <f>C14</f>
        <v>99</v>
      </c>
      <c r="AU7" s="85">
        <f>D14</f>
        <v>98.048000000000002</v>
      </c>
      <c r="AV7" s="114">
        <f>AU7</f>
        <v>98.048000000000002</v>
      </c>
      <c r="AW7" s="85">
        <f>AU7</f>
        <v>98.048000000000002</v>
      </c>
      <c r="AX7" s="85">
        <f>AW7</f>
        <v>98.048000000000002</v>
      </c>
      <c r="AY7" s="98"/>
      <c r="AZ7" s="109">
        <v>2021</v>
      </c>
      <c r="BA7" s="116">
        <f t="shared" si="7"/>
        <v>49.065337437743842</v>
      </c>
      <c r="BB7" s="116">
        <f t="shared" si="7"/>
        <v>48.517352708703612</v>
      </c>
      <c r="BC7" s="116">
        <v>46.685292737810137</v>
      </c>
      <c r="BD7" s="116">
        <v>47.345575578978313</v>
      </c>
    </row>
    <row r="8" spans="1:56">
      <c r="A8" s="27">
        <v>2005</v>
      </c>
      <c r="B8" s="83">
        <f t="shared" si="1"/>
        <v>97.584999999999994</v>
      </c>
      <c r="C8" s="83"/>
      <c r="D8" s="83"/>
      <c r="E8" s="113"/>
      <c r="F8" s="83"/>
      <c r="I8" s="79">
        <v>97585</v>
      </c>
      <c r="J8" s="78">
        <v>97585</v>
      </c>
      <c r="K8" s="27">
        <v>2006</v>
      </c>
      <c r="L8" s="85">
        <f t="shared" si="2"/>
        <v>0.06</v>
      </c>
      <c r="M8" s="85"/>
      <c r="N8" s="85"/>
      <c r="O8" s="114"/>
      <c r="P8" s="85"/>
      <c r="S8" s="79">
        <v>60</v>
      </c>
      <c r="T8" s="78">
        <v>60</v>
      </c>
      <c r="U8" s="27">
        <v>2006</v>
      </c>
      <c r="V8" s="85">
        <f t="shared" si="3"/>
        <v>2.1000000000000001E-2</v>
      </c>
      <c r="W8" s="85"/>
      <c r="X8" s="85"/>
      <c r="Y8" s="114"/>
      <c r="Z8" s="85"/>
      <c r="AC8" s="78">
        <v>21</v>
      </c>
      <c r="AD8" s="79">
        <f t="shared" si="0"/>
        <v>0</v>
      </c>
      <c r="AE8" s="27">
        <v>2021</v>
      </c>
      <c r="AF8" s="85">
        <f t="shared" si="4"/>
        <v>46.820999999999998</v>
      </c>
      <c r="AG8" s="85">
        <f t="shared" si="4"/>
        <v>45.685000000000002</v>
      </c>
      <c r="AH8" s="114">
        <f t="shared" ref="AH8:AH10" si="10">AH17/1000</f>
        <v>44.904976635844839</v>
      </c>
      <c r="AI8" s="85">
        <f t="shared" si="4"/>
        <v>43.986832612561273</v>
      </c>
      <c r="AJ8" s="85">
        <f t="shared" ref="AJ8" si="11">AJ17/1000</f>
        <v>44.018273200479015</v>
      </c>
      <c r="AL8" s="27">
        <v>2021</v>
      </c>
      <c r="AM8" s="91">
        <v>2.1533499925247219</v>
      </c>
      <c r="AN8" s="91">
        <v>2.1974389843493487</v>
      </c>
      <c r="AO8" s="117">
        <v>2.192073072791731</v>
      </c>
      <c r="AP8" s="91">
        <v>2.2051604914308784</v>
      </c>
      <c r="AQ8" s="91">
        <v>2.2204240765860139</v>
      </c>
      <c r="AS8" s="27">
        <v>2016</v>
      </c>
      <c r="AT8" s="85">
        <f>C19</f>
        <v>100.6</v>
      </c>
      <c r="AU8" s="85">
        <f>D19</f>
        <v>99.830821077789579</v>
      </c>
      <c r="AV8" s="114">
        <f>E19</f>
        <v>98.6</v>
      </c>
      <c r="AW8" s="85">
        <f>F19</f>
        <v>98.212234015060616</v>
      </c>
      <c r="AX8" s="85">
        <f>G19</f>
        <v>98.481212864208899</v>
      </c>
      <c r="AZ8" s="109">
        <v>2026</v>
      </c>
      <c r="BA8" s="116">
        <f t="shared" si="7"/>
        <v>48.717434041525657</v>
      </c>
      <c r="BC8" s="116">
        <v>45.110453628496302</v>
      </c>
      <c r="BD8" s="116">
        <v>46.162475352347542</v>
      </c>
    </row>
    <row r="9" spans="1:56">
      <c r="A9" s="27">
        <v>2006</v>
      </c>
      <c r="B9" s="83">
        <f t="shared" si="1"/>
        <v>97.665999999999997</v>
      </c>
      <c r="C9" s="83"/>
      <c r="D9" s="83"/>
      <c r="E9" s="113"/>
      <c r="F9" s="83"/>
      <c r="I9" s="79">
        <v>97666</v>
      </c>
      <c r="J9" s="78">
        <v>97666</v>
      </c>
      <c r="K9" s="27">
        <v>2007</v>
      </c>
      <c r="L9" s="85">
        <f t="shared" si="2"/>
        <v>0.30199999999999999</v>
      </c>
      <c r="M9" s="85"/>
      <c r="N9" s="85"/>
      <c r="O9" s="114"/>
      <c r="P9" s="85"/>
      <c r="S9" s="79">
        <v>302</v>
      </c>
      <c r="T9" s="78">
        <v>302</v>
      </c>
      <c r="U9" s="27">
        <v>2007</v>
      </c>
      <c r="V9" s="85">
        <f t="shared" si="3"/>
        <v>4.9000000000000002E-2</v>
      </c>
      <c r="W9" s="85"/>
      <c r="X9" s="85"/>
      <c r="Y9" s="114"/>
      <c r="Z9" s="85"/>
      <c r="AC9" s="78">
        <v>49</v>
      </c>
      <c r="AD9" s="79">
        <f t="shared" si="0"/>
        <v>0</v>
      </c>
      <c r="AE9" s="27">
        <v>2026</v>
      </c>
      <c r="AF9" s="85">
        <f t="shared" si="4"/>
        <v>48.405999999999999</v>
      </c>
      <c r="AH9" s="114">
        <f t="shared" si="10"/>
        <v>45.969639748800112</v>
      </c>
      <c r="AI9" s="85">
        <f t="shared" si="4"/>
        <v>44.323956453007476</v>
      </c>
      <c r="AJ9" s="85">
        <f t="shared" ref="AJ9" si="12">AJ18/1000</f>
        <v>44.41777523856809</v>
      </c>
      <c r="AL9" s="27">
        <v>2026</v>
      </c>
      <c r="AM9" s="91">
        <v>2.114242036111226</v>
      </c>
      <c r="AN9" s="91"/>
      <c r="AO9" s="117">
        <v>2.1531701753113857</v>
      </c>
      <c r="AP9" s="91">
        <v>2.1714390744586698</v>
      </c>
      <c r="AQ9" s="91">
        <v>2.195143121854557</v>
      </c>
      <c r="AS9" s="27">
        <v>2021</v>
      </c>
      <c r="AT9" s="85">
        <f>C24</f>
        <v>102.5</v>
      </c>
      <c r="AU9" s="85">
        <f>D24</f>
        <v>101.59530228313812</v>
      </c>
      <c r="AV9" s="114">
        <f>E24</f>
        <v>99.6</v>
      </c>
      <c r="AW9" s="85">
        <f>F24</f>
        <v>98.185688804596779</v>
      </c>
      <c r="AX9" s="85">
        <f>G24</f>
        <v>98.887045862460667</v>
      </c>
      <c r="AZ9" s="109">
        <v>2031</v>
      </c>
      <c r="BA9" s="116">
        <f t="shared" si="7"/>
        <v>48.331481955794047</v>
      </c>
      <c r="BC9" s="116">
        <v>43.508563996977074</v>
      </c>
      <c r="BD9" s="116">
        <v>44.963118851329639</v>
      </c>
    </row>
    <row r="10" spans="1:56">
      <c r="A10" s="27">
        <v>2007</v>
      </c>
      <c r="B10" s="83">
        <f t="shared" si="1"/>
        <v>98.016999999999996</v>
      </c>
      <c r="C10" s="83"/>
      <c r="D10" s="83"/>
      <c r="E10" s="113"/>
      <c r="F10" s="83"/>
      <c r="I10" s="79">
        <v>98017</v>
      </c>
      <c r="J10" s="78">
        <v>98017</v>
      </c>
      <c r="K10" s="27">
        <v>2008</v>
      </c>
      <c r="L10" s="85">
        <f t="shared" si="2"/>
        <v>2.8000000000000001E-2</v>
      </c>
      <c r="M10" s="85"/>
      <c r="N10" s="85"/>
      <c r="O10" s="114"/>
      <c r="P10" s="85"/>
      <c r="S10" s="79">
        <v>28</v>
      </c>
      <c r="T10" s="78">
        <v>28</v>
      </c>
      <c r="U10" s="27">
        <v>2008</v>
      </c>
      <c r="V10" s="85">
        <f t="shared" si="3"/>
        <v>9.8000000000000004E-2</v>
      </c>
      <c r="W10" s="85"/>
      <c r="X10" s="85"/>
      <c r="Y10" s="114"/>
      <c r="Z10" s="85"/>
      <c r="AC10" s="78">
        <v>98</v>
      </c>
      <c r="AD10" s="79">
        <f t="shared" si="0"/>
        <v>0</v>
      </c>
      <c r="AE10" s="27">
        <v>2031</v>
      </c>
      <c r="AF10" s="85">
        <f t="shared" si="4"/>
        <v>49.668999999999997</v>
      </c>
      <c r="AH10" s="114">
        <f t="shared" si="10"/>
        <v>46.88790352987558</v>
      </c>
      <c r="AI10" s="85">
        <f t="shared" si="4"/>
        <v>44.503378128674726</v>
      </c>
      <c r="AJ10" s="85">
        <f t="shared" ref="AJ10" si="13">AJ19/1000</f>
        <v>44.674244014866098</v>
      </c>
      <c r="AL10" s="27">
        <v>2031</v>
      </c>
      <c r="AM10" s="91">
        <v>2.0838148543357025</v>
      </c>
      <c r="AN10" s="91"/>
      <c r="AO10" s="117">
        <v>2.1204473394643832</v>
      </c>
      <c r="AP10" s="91">
        <v>2.1391627323110289</v>
      </c>
      <c r="AQ10" s="91">
        <v>2.1707207030983122</v>
      </c>
      <c r="AS10" s="27">
        <v>2026</v>
      </c>
      <c r="AT10" s="85">
        <f>C29</f>
        <v>104.2</v>
      </c>
      <c r="AU10" s="85"/>
      <c r="AV10" s="114">
        <f>E29</f>
        <v>100.5</v>
      </c>
      <c r="AW10" s="85">
        <f>F29</f>
        <v>97.808234041000858</v>
      </c>
      <c r="AX10" s="85">
        <f>G29</f>
        <v>99.002793745152587</v>
      </c>
    </row>
    <row r="11" spans="1:56">
      <c r="A11" s="27">
        <v>2008</v>
      </c>
      <c r="B11" s="83">
        <f t="shared" si="1"/>
        <v>98.143000000000001</v>
      </c>
      <c r="C11" s="83">
        <v>98.3</v>
      </c>
      <c r="D11" s="83"/>
      <c r="E11" s="113"/>
      <c r="F11" s="83"/>
      <c r="I11" s="79">
        <v>98143</v>
      </c>
      <c r="J11" s="78">
        <v>98143</v>
      </c>
      <c r="K11" s="27">
        <v>2009</v>
      </c>
      <c r="L11" s="85">
        <f t="shared" si="2"/>
        <v>-0.20599999999999999</v>
      </c>
      <c r="M11" s="85">
        <v>0.2</v>
      </c>
      <c r="N11" s="85"/>
      <c r="O11" s="114"/>
      <c r="P11" s="85"/>
      <c r="S11" s="79">
        <v>-206</v>
      </c>
      <c r="T11" s="78">
        <v>-206</v>
      </c>
      <c r="U11" s="27">
        <v>2009</v>
      </c>
      <c r="V11" s="85">
        <f t="shared" si="3"/>
        <v>5.6000000000000001E-2</v>
      </c>
      <c r="W11" s="85">
        <v>0</v>
      </c>
      <c r="X11" s="85"/>
      <c r="Y11" s="114"/>
      <c r="Z11" s="85"/>
      <c r="AC11" s="78">
        <v>56</v>
      </c>
      <c r="AD11" s="79">
        <f t="shared" si="0"/>
        <v>0</v>
      </c>
      <c r="AS11" s="27">
        <v>2031</v>
      </c>
      <c r="AT11" s="85">
        <f>C34</f>
        <v>105.6</v>
      </c>
      <c r="AU11" s="85"/>
      <c r="AV11" s="114">
        <f>E34</f>
        <v>101.2</v>
      </c>
      <c r="AW11" s="85">
        <f>F34</f>
        <v>96.984555537748889</v>
      </c>
      <c r="AX11" s="85">
        <f>G34</f>
        <v>98.673394154556021</v>
      </c>
    </row>
    <row r="12" spans="1:56">
      <c r="A12" s="27">
        <v>2009</v>
      </c>
      <c r="B12" s="83">
        <f t="shared" si="1"/>
        <v>97.992999999999995</v>
      </c>
      <c r="C12" s="83">
        <v>98.5</v>
      </c>
      <c r="D12" s="83"/>
      <c r="E12" s="113"/>
      <c r="F12" s="83"/>
      <c r="I12" s="79">
        <v>97993</v>
      </c>
      <c r="J12" s="78">
        <v>97993</v>
      </c>
      <c r="K12" s="27">
        <v>2010</v>
      </c>
      <c r="L12" s="85">
        <f t="shared" si="2"/>
        <v>-8.8999999999999996E-2</v>
      </c>
      <c r="M12" s="85">
        <v>0.2</v>
      </c>
      <c r="N12" s="85"/>
      <c r="O12" s="114"/>
      <c r="P12" s="85"/>
      <c r="S12" s="79">
        <v>-89</v>
      </c>
      <c r="T12" s="78">
        <v>-89</v>
      </c>
      <c r="U12" s="27">
        <v>2010</v>
      </c>
      <c r="V12" s="85">
        <f t="shared" si="3"/>
        <v>3.9E-2</v>
      </c>
      <c r="W12" s="85">
        <v>0</v>
      </c>
      <c r="X12" s="85"/>
      <c r="Y12" s="114"/>
      <c r="Z12" s="85"/>
      <c r="AC12" s="78">
        <v>39</v>
      </c>
      <c r="AD12" s="79">
        <f t="shared" si="0"/>
        <v>0</v>
      </c>
      <c r="AV12" s="115"/>
      <c r="BA12" s="118">
        <v>50112.700653812833</v>
      </c>
      <c r="BB12" s="118"/>
    </row>
    <row r="13" spans="1:56">
      <c r="A13" s="27">
        <v>2010</v>
      </c>
      <c r="B13" s="83">
        <f t="shared" si="1"/>
        <v>97.942999999999998</v>
      </c>
      <c r="C13" s="83">
        <v>98.7</v>
      </c>
      <c r="D13" s="83"/>
      <c r="E13" s="113"/>
      <c r="F13" s="83"/>
      <c r="I13" s="79">
        <v>97943</v>
      </c>
      <c r="J13" s="78">
        <v>97943</v>
      </c>
      <c r="K13" s="27">
        <v>2011</v>
      </c>
      <c r="L13" s="85">
        <f t="shared" si="2"/>
        <v>2.5999999999999999E-2</v>
      </c>
      <c r="M13" s="85">
        <v>0.2</v>
      </c>
      <c r="N13" s="85"/>
      <c r="O13" s="114"/>
      <c r="P13" s="85"/>
      <c r="S13" s="79">
        <v>26</v>
      </c>
      <c r="T13" s="78">
        <v>26</v>
      </c>
      <c r="U13" s="27">
        <v>2011</v>
      </c>
      <c r="V13" s="85">
        <f t="shared" si="3"/>
        <v>7.9000000000000001E-2</v>
      </c>
      <c r="W13" s="85">
        <v>0</v>
      </c>
      <c r="X13" s="85"/>
      <c r="Y13" s="114"/>
      <c r="Z13" s="85"/>
      <c r="AC13" s="78">
        <v>79</v>
      </c>
      <c r="AD13" s="79">
        <f t="shared" si="0"/>
        <v>0</v>
      </c>
      <c r="AF13" s="79">
        <v>40375</v>
      </c>
      <c r="AG13" s="79"/>
      <c r="AH13" s="79"/>
      <c r="AI13" s="79"/>
      <c r="AS13" s="27" t="s">
        <v>16</v>
      </c>
      <c r="AV13" s="115"/>
      <c r="BA13" s="118">
        <v>49936.214812352075</v>
      </c>
      <c r="BB13" s="118">
        <v>49091.634383034463</v>
      </c>
    </row>
    <row r="14" spans="1:56">
      <c r="A14" s="27">
        <v>2011</v>
      </c>
      <c r="B14" s="83">
        <f t="shared" si="1"/>
        <v>98.048000000000002</v>
      </c>
      <c r="C14" s="83">
        <v>99</v>
      </c>
      <c r="D14" s="83">
        <v>98.048000000000002</v>
      </c>
      <c r="E14" s="113"/>
      <c r="F14" s="83"/>
      <c r="I14" s="79">
        <v>98048</v>
      </c>
      <c r="J14" s="78">
        <v>98048</v>
      </c>
      <c r="K14" s="27">
        <v>2012</v>
      </c>
      <c r="L14" s="85">
        <f t="shared" si="2"/>
        <v>-2.1000000000000001E-2</v>
      </c>
      <c r="M14" s="85">
        <v>0.3</v>
      </c>
      <c r="N14" s="85">
        <v>0.19641748622238314</v>
      </c>
      <c r="O14" s="114"/>
      <c r="P14" s="85"/>
      <c r="S14" s="79">
        <v>-21</v>
      </c>
      <c r="T14" s="78">
        <v>-21</v>
      </c>
      <c r="U14" s="27">
        <v>2012</v>
      </c>
      <c r="V14" s="85">
        <f t="shared" si="3"/>
        <v>4.7E-2</v>
      </c>
      <c r="W14" s="85">
        <v>0</v>
      </c>
      <c r="X14" s="85">
        <v>0.13634594069942405</v>
      </c>
      <c r="Y14" s="114"/>
      <c r="Z14" s="85"/>
      <c r="AC14" s="78">
        <v>47</v>
      </c>
      <c r="AD14" s="79">
        <f t="shared" si="0"/>
        <v>0</v>
      </c>
      <c r="AF14" s="79">
        <v>41916</v>
      </c>
      <c r="AG14" s="79"/>
      <c r="AH14" s="79"/>
      <c r="AI14" s="79"/>
      <c r="AS14" s="27">
        <v>2001</v>
      </c>
      <c r="AT14" s="85">
        <f t="shared" ref="AT14:AT20" si="14">AF4</f>
        <v>40.375</v>
      </c>
      <c r="AV14" s="115"/>
      <c r="BA14" s="118">
        <v>49065.337437743845</v>
      </c>
      <c r="BB14" s="118">
        <v>48517.352708703613</v>
      </c>
    </row>
    <row r="15" spans="1:56">
      <c r="A15" s="27">
        <v>2012</v>
      </c>
      <c r="B15" s="83">
        <f t="shared" si="1"/>
        <v>98.073999999999998</v>
      </c>
      <c r="C15" s="83">
        <v>99.3</v>
      </c>
      <c r="D15" s="83">
        <v>98.38057295824504</v>
      </c>
      <c r="E15" s="113">
        <v>98.1</v>
      </c>
      <c r="F15" s="83">
        <f t="shared" ref="F15:G34" si="15">I15/1000</f>
        <v>98.073999999999998</v>
      </c>
      <c r="G15" s="83">
        <f t="shared" si="15"/>
        <v>98.073999999999998</v>
      </c>
      <c r="I15" s="79">
        <v>98074</v>
      </c>
      <c r="J15" s="78">
        <v>98074</v>
      </c>
      <c r="K15" s="27">
        <v>2013</v>
      </c>
      <c r="L15" s="85"/>
      <c r="M15" s="85">
        <v>0.3</v>
      </c>
      <c r="N15" s="85">
        <v>0.22775973683884732</v>
      </c>
      <c r="O15" s="114">
        <v>0.1</v>
      </c>
      <c r="P15" s="85">
        <f t="shared" ref="P15:Q33" si="16">S15/1000</f>
        <v>-4.8468682779787284E-3</v>
      </c>
      <c r="Q15" s="85">
        <f t="shared" si="16"/>
        <v>4.5054884490926039E-2</v>
      </c>
      <c r="S15" s="79">
        <v>-4.8468682779787287</v>
      </c>
      <c r="T15" s="78">
        <v>45.054884490926042</v>
      </c>
      <c r="U15" s="27">
        <v>2013</v>
      </c>
      <c r="V15" s="85"/>
      <c r="W15" s="85">
        <v>0</v>
      </c>
      <c r="X15" s="85">
        <v>0.13626652635494022</v>
      </c>
      <c r="Y15" s="119">
        <v>0</v>
      </c>
      <c r="Z15" s="85">
        <f t="shared" ref="Z15:AA33" si="17">AC15/1000</f>
        <v>5.9652202408775563E-2</v>
      </c>
      <c r="AA15" s="85">
        <f t="shared" si="17"/>
        <v>-4.9901752768904774E-2</v>
      </c>
      <c r="AC15" s="79">
        <v>59.652202408775565</v>
      </c>
      <c r="AD15" s="79">
        <f t="shared" si="0"/>
        <v>-49.901752768904771</v>
      </c>
      <c r="AF15" s="79">
        <v>43324</v>
      </c>
      <c r="AG15" s="79">
        <v>43007</v>
      </c>
      <c r="AH15" s="79">
        <v>43004.689363179452</v>
      </c>
      <c r="AI15" s="79">
        <v>43004.689363179452</v>
      </c>
      <c r="AJ15" s="79">
        <v>43004.689363179452</v>
      </c>
      <c r="AS15" s="27">
        <v>2006</v>
      </c>
      <c r="AT15" s="85">
        <f t="shared" si="14"/>
        <v>41.915999999999997</v>
      </c>
      <c r="AV15" s="115"/>
      <c r="BA15" s="118">
        <v>48717.434041525659</v>
      </c>
    </row>
    <row r="16" spans="1:56">
      <c r="A16" s="27">
        <v>2013</v>
      </c>
      <c r="B16" s="83"/>
      <c r="C16" s="83">
        <v>99.6</v>
      </c>
      <c r="D16" s="83">
        <v>98.745229479389863</v>
      </c>
      <c r="E16" s="113">
        <v>98.1</v>
      </c>
      <c r="F16" s="83">
        <f t="shared" si="15"/>
        <v>98.128805334130803</v>
      </c>
      <c r="G16" s="83">
        <f t="shared" si="15"/>
        <v>98.179866696562755</v>
      </c>
      <c r="I16" s="79">
        <v>98128.805334130797</v>
      </c>
      <c r="J16" s="78">
        <v>98179.866696562749</v>
      </c>
      <c r="K16" s="27">
        <v>2014</v>
      </c>
      <c r="L16" s="85"/>
      <c r="M16" s="85">
        <v>0.3</v>
      </c>
      <c r="N16" s="85">
        <v>0.25522464113021287</v>
      </c>
      <c r="O16" s="114">
        <v>0.1</v>
      </c>
      <c r="P16" s="85">
        <f t="shared" si="16"/>
        <v>3.9740717624574696E-3</v>
      </c>
      <c r="Q16" s="85">
        <f t="shared" si="16"/>
        <v>6.7596219348831366E-2</v>
      </c>
      <c r="S16" s="79">
        <v>3.97407176245747</v>
      </c>
      <c r="T16" s="78">
        <v>67.596219348831369</v>
      </c>
      <c r="U16" s="27">
        <v>2014</v>
      </c>
      <c r="V16" s="85"/>
      <c r="W16" s="85">
        <v>0</v>
      </c>
      <c r="X16" s="85">
        <v>0.11708328815967338</v>
      </c>
      <c r="Y16" s="119">
        <v>0</v>
      </c>
      <c r="Z16" s="85">
        <f t="shared" si="17"/>
        <v>4.6308311200753224E-2</v>
      </c>
      <c r="AA16" s="85">
        <f t="shared" si="17"/>
        <v>-6.3622147586373898E-2</v>
      </c>
      <c r="AC16" s="79">
        <v>46.308311200753224</v>
      </c>
      <c r="AD16" s="79">
        <f t="shared" si="0"/>
        <v>-63.622147586373899</v>
      </c>
      <c r="AF16" s="79">
        <v>45068</v>
      </c>
      <c r="AG16" s="79">
        <v>44354</v>
      </c>
      <c r="AH16" s="79">
        <v>43852.693779080153</v>
      </c>
      <c r="AI16" s="79">
        <v>43557.685849521949</v>
      </c>
      <c r="AJ16" s="79">
        <v>43548.738919166208</v>
      </c>
      <c r="AS16" s="27">
        <v>2011</v>
      </c>
      <c r="AT16" s="85">
        <f t="shared" si="14"/>
        <v>43.323999999999998</v>
      </c>
      <c r="AU16" s="85">
        <f t="shared" ref="AU16:AX18" si="18">AG6</f>
        <v>43.006999999999998</v>
      </c>
      <c r="AV16" s="114">
        <f t="shared" si="18"/>
        <v>43.004689363179452</v>
      </c>
      <c r="AW16" s="85">
        <f t="shared" si="18"/>
        <v>43.004689363179452</v>
      </c>
      <c r="AX16" s="85">
        <f t="shared" si="18"/>
        <v>43.004689363179452</v>
      </c>
      <c r="BA16" s="118">
        <v>48331.48195579405</v>
      </c>
    </row>
    <row r="17" spans="1:50">
      <c r="A17" s="27">
        <v>2014</v>
      </c>
      <c r="B17" s="83"/>
      <c r="C17" s="83">
        <v>99.9</v>
      </c>
      <c r="D17" s="83">
        <v>99.118232172248057</v>
      </c>
      <c r="E17" s="113">
        <v>98.3</v>
      </c>
      <c r="F17" s="83">
        <f t="shared" si="15"/>
        <v>98.179087717094006</v>
      </c>
      <c r="G17" s="83">
        <f t="shared" si="15"/>
        <v>98.29690372672178</v>
      </c>
      <c r="I17" s="79">
        <v>98179.087717094008</v>
      </c>
      <c r="J17" s="78">
        <v>98296.903726721779</v>
      </c>
      <c r="K17" s="27">
        <v>2015</v>
      </c>
      <c r="L17" s="85"/>
      <c r="M17" s="85">
        <v>0.3</v>
      </c>
      <c r="N17" s="85">
        <v>0.26851869730444911</v>
      </c>
      <c r="O17" s="114">
        <v>0.1</v>
      </c>
      <c r="P17" s="85">
        <f t="shared" si="16"/>
        <v>3.6424536887236627E-3</v>
      </c>
      <c r="Q17" s="85">
        <f t="shared" si="16"/>
        <v>7.1290647273401758E-2</v>
      </c>
      <c r="S17" s="79">
        <v>3.6424536887236627</v>
      </c>
      <c r="T17" s="78">
        <v>71.29064727340176</v>
      </c>
      <c r="U17" s="27">
        <v>2015</v>
      </c>
      <c r="V17" s="85"/>
      <c r="W17" s="85">
        <v>0</v>
      </c>
      <c r="X17" s="85">
        <v>9.046115330173711E-2</v>
      </c>
      <c r="Y17" s="119">
        <v>0</v>
      </c>
      <c r="Z17" s="85">
        <f t="shared" si="17"/>
        <v>2.5372270167525812E-2</v>
      </c>
      <c r="AA17" s="85">
        <f t="shared" si="17"/>
        <v>-6.7648193584678093E-2</v>
      </c>
      <c r="AC17" s="79">
        <v>25.372270167525812</v>
      </c>
      <c r="AD17" s="79">
        <f t="shared" si="0"/>
        <v>-67.648193584678097</v>
      </c>
      <c r="AF17" s="79">
        <v>46821</v>
      </c>
      <c r="AG17" s="79">
        <v>45685</v>
      </c>
      <c r="AH17" s="79">
        <v>44904.97663584484</v>
      </c>
      <c r="AI17" s="79">
        <v>43986.832612561273</v>
      </c>
      <c r="AJ17" s="79">
        <v>44018.273200479016</v>
      </c>
      <c r="AS17" s="27">
        <v>2016</v>
      </c>
      <c r="AT17" s="85">
        <f t="shared" si="14"/>
        <v>45.067999999999998</v>
      </c>
      <c r="AU17" s="85">
        <f t="shared" si="18"/>
        <v>44.353999999999999</v>
      </c>
      <c r="AV17" s="114">
        <f t="shared" si="18"/>
        <v>43.852693779080155</v>
      </c>
      <c r="AW17" s="85">
        <f t="shared" si="18"/>
        <v>43.557685849521953</v>
      </c>
      <c r="AX17" s="85">
        <f t="shared" si="18"/>
        <v>43.548738919166205</v>
      </c>
    </row>
    <row r="18" spans="1:50">
      <c r="A18" s="27">
        <v>2015</v>
      </c>
      <c r="B18" s="83"/>
      <c r="C18" s="83">
        <v>100.3</v>
      </c>
      <c r="D18" s="83">
        <v>99.478092831187169</v>
      </c>
      <c r="E18" s="113">
        <v>98.4</v>
      </c>
      <c r="F18" s="83">
        <f t="shared" si="15"/>
        <v>98.208102440950256</v>
      </c>
      <c r="G18" s="83">
        <f t="shared" si="15"/>
        <v>98.398678032275043</v>
      </c>
      <c r="I18" s="79">
        <v>98208.102440950257</v>
      </c>
      <c r="J18" s="78">
        <v>98398.678032275042</v>
      </c>
      <c r="K18" s="27">
        <v>2016</v>
      </c>
      <c r="L18" s="85"/>
      <c r="M18" s="85">
        <v>0.4</v>
      </c>
      <c r="N18" s="85">
        <v>0.27502366451443438</v>
      </c>
      <c r="O18" s="114">
        <v>0.1</v>
      </c>
      <c r="P18" s="85">
        <f t="shared" si="16"/>
        <v>-2.3778353190624671E-2</v>
      </c>
      <c r="Q18" s="85">
        <f t="shared" si="16"/>
        <v>4.7512216421187761E-2</v>
      </c>
      <c r="S18" s="79">
        <v>-23.778353190624671</v>
      </c>
      <c r="T18" s="78">
        <v>47.512216421187759</v>
      </c>
      <c r="U18" s="27">
        <v>2016</v>
      </c>
      <c r="V18" s="85"/>
      <c r="W18" s="85">
        <v>0</v>
      </c>
      <c r="X18" s="85">
        <v>7.7286499489328947E-2</v>
      </c>
      <c r="Y18" s="119">
        <v>0</v>
      </c>
      <c r="Z18" s="85">
        <f t="shared" si="17"/>
        <v>2.7909927300985488E-2</v>
      </c>
      <c r="AA18" s="85">
        <f t="shared" si="17"/>
        <v>-7.1290569611812432E-2</v>
      </c>
      <c r="AC18" s="79">
        <v>27.909927300985487</v>
      </c>
      <c r="AD18" s="79">
        <f t="shared" si="0"/>
        <v>-71.29056961181243</v>
      </c>
      <c r="AF18" s="78">
        <v>48406</v>
      </c>
      <c r="AG18" s="79"/>
      <c r="AH18" s="79">
        <v>45969.639748800109</v>
      </c>
      <c r="AI18" s="79">
        <v>44323.956453007479</v>
      </c>
      <c r="AJ18" s="79">
        <v>44417.775238568087</v>
      </c>
      <c r="AS18" s="27">
        <v>2021</v>
      </c>
      <c r="AT18" s="85">
        <f t="shared" si="14"/>
        <v>46.820999999999998</v>
      </c>
      <c r="AU18" s="85">
        <f t="shared" si="18"/>
        <v>45.685000000000002</v>
      </c>
      <c r="AV18" s="114">
        <f t="shared" si="18"/>
        <v>44.904976635844839</v>
      </c>
      <c r="AW18" s="85">
        <f t="shared" si="18"/>
        <v>43.986832612561273</v>
      </c>
      <c r="AX18" s="85">
        <f t="shared" si="18"/>
        <v>44.018273200479015</v>
      </c>
    </row>
    <row r="19" spans="1:50">
      <c r="A19" s="27">
        <v>2016</v>
      </c>
      <c r="B19" s="83"/>
      <c r="C19" s="83">
        <v>100.6</v>
      </c>
      <c r="D19" s="83">
        <v>99.830821077789579</v>
      </c>
      <c r="E19" s="113">
        <v>98.6</v>
      </c>
      <c r="F19" s="83">
        <f t="shared" si="15"/>
        <v>98.212234015060616</v>
      </c>
      <c r="G19" s="83">
        <f t="shared" si="15"/>
        <v>98.481212864208899</v>
      </c>
      <c r="I19" s="79">
        <v>98212.234015060618</v>
      </c>
      <c r="J19" s="78">
        <v>98481.212864208894</v>
      </c>
      <c r="K19" s="27">
        <v>2017</v>
      </c>
      <c r="L19" s="85"/>
      <c r="M19" s="85">
        <v>0.4</v>
      </c>
      <c r="N19" s="85">
        <v>0.28939943545637936</v>
      </c>
      <c r="O19" s="114">
        <v>0.2</v>
      </c>
      <c r="P19" s="85">
        <f t="shared" si="16"/>
        <v>-2.0191531155765347E-2</v>
      </c>
      <c r="Q19" s="85">
        <f t="shared" si="16"/>
        <v>5.1383405080726217E-2</v>
      </c>
      <c r="S19" s="79">
        <v>-20.191531155765347</v>
      </c>
      <c r="T19" s="78">
        <v>51.38340508072622</v>
      </c>
      <c r="U19" s="27">
        <v>2017</v>
      </c>
      <c r="V19" s="85"/>
      <c r="W19" s="85">
        <v>0</v>
      </c>
      <c r="X19" s="85">
        <v>5.684224630464027E-2</v>
      </c>
      <c r="Y19" s="119">
        <v>0</v>
      </c>
      <c r="Z19" s="85">
        <f t="shared" si="17"/>
        <v>1.7048435966510966E-2</v>
      </c>
      <c r="AA19" s="85">
        <f t="shared" si="17"/>
        <v>-7.1574936236491568E-2</v>
      </c>
      <c r="AC19" s="79">
        <v>17.048435966510965</v>
      </c>
      <c r="AD19" s="79">
        <f t="shared" si="0"/>
        <v>-71.574936236491567</v>
      </c>
      <c r="AF19" s="102">
        <v>49669</v>
      </c>
      <c r="AG19" s="79"/>
      <c r="AH19" s="79">
        <v>46887.903529875577</v>
      </c>
      <c r="AI19" s="79">
        <v>44503.378128674725</v>
      </c>
      <c r="AJ19" s="79">
        <v>44674.244014866097</v>
      </c>
      <c r="AS19" s="27">
        <v>2026</v>
      </c>
      <c r="AT19" s="85">
        <f t="shared" si="14"/>
        <v>48.405999999999999</v>
      </c>
      <c r="AV19" s="114">
        <f t="shared" ref="AV19:AX20" si="19">AH9</f>
        <v>45.969639748800112</v>
      </c>
      <c r="AW19" s="85">
        <f t="shared" si="19"/>
        <v>44.323956453007476</v>
      </c>
      <c r="AX19" s="85">
        <f t="shared" si="19"/>
        <v>44.41777523856809</v>
      </c>
    </row>
    <row r="20" spans="1:50">
      <c r="A20" s="27">
        <v>2017</v>
      </c>
      <c r="B20" s="83"/>
      <c r="C20" s="83">
        <v>101</v>
      </c>
      <c r="D20" s="83">
        <v>100.17758426980039</v>
      </c>
      <c r="E20" s="113">
        <v>98.8</v>
      </c>
      <c r="F20" s="83">
        <f t="shared" si="15"/>
        <v>98.209090919871358</v>
      </c>
      <c r="G20" s="83">
        <f t="shared" si="15"/>
        <v>98.558765428325827</v>
      </c>
      <c r="I20" s="79">
        <v>98209.090919871363</v>
      </c>
      <c r="J20" s="78">
        <v>98558.765428325831</v>
      </c>
      <c r="K20" s="27">
        <v>2018</v>
      </c>
      <c r="L20" s="85"/>
      <c r="M20" s="85">
        <v>0.4</v>
      </c>
      <c r="N20" s="85">
        <v>0.31374443541998709</v>
      </c>
      <c r="O20" s="114">
        <v>0.2</v>
      </c>
      <c r="P20" s="85">
        <f t="shared" si="16"/>
        <v>-9.7387205747460261E-3</v>
      </c>
      <c r="Q20" s="85">
        <f t="shared" si="16"/>
        <v>5.9246368455979449E-2</v>
      </c>
      <c r="S20" s="79">
        <v>-9.7387205747460257</v>
      </c>
      <c r="T20" s="78">
        <v>59.24636845597945</v>
      </c>
      <c r="U20" s="27">
        <v>2018</v>
      </c>
      <c r="V20" s="85"/>
      <c r="W20" s="85">
        <v>0</v>
      </c>
      <c r="X20" s="85">
        <v>3.6138482799366503E-2</v>
      </c>
      <c r="Y20" s="119">
        <v>0</v>
      </c>
      <c r="Z20" s="85">
        <f t="shared" si="17"/>
        <v>8.5557478107172076E-3</v>
      </c>
      <c r="AA20" s="85">
        <f t="shared" si="17"/>
        <v>-6.8985089030725477E-2</v>
      </c>
      <c r="AC20" s="79">
        <v>8.5557478107172074</v>
      </c>
      <c r="AD20" s="79">
        <f t="shared" si="0"/>
        <v>-68.985089030725476</v>
      </c>
      <c r="AE20" s="103" t="s">
        <v>17</v>
      </c>
      <c r="AF20" s="103"/>
      <c r="AG20" s="103"/>
      <c r="AH20" s="103"/>
      <c r="AI20" s="103"/>
      <c r="AJ20" s="103"/>
      <c r="AS20" s="27">
        <v>2031</v>
      </c>
      <c r="AT20" s="85">
        <f t="shared" si="14"/>
        <v>49.668999999999997</v>
      </c>
      <c r="AV20" s="114">
        <f t="shared" si="19"/>
        <v>46.88790352987558</v>
      </c>
      <c r="AW20" s="85">
        <f t="shared" si="19"/>
        <v>44.503378128674726</v>
      </c>
      <c r="AX20" s="85">
        <f t="shared" si="19"/>
        <v>44.674244014866098</v>
      </c>
    </row>
    <row r="21" spans="1:50">
      <c r="A21" s="27">
        <v>2018</v>
      </c>
      <c r="B21" s="83"/>
      <c r="C21" s="83">
        <v>101.3</v>
      </c>
      <c r="D21" s="83">
        <v>100.52817548139937</v>
      </c>
      <c r="E21" s="113">
        <v>99</v>
      </c>
      <c r="F21" s="83">
        <f t="shared" si="15"/>
        <v>98.20790794710733</v>
      </c>
      <c r="G21" s="83">
        <f t="shared" si="15"/>
        <v>98.637656475399098</v>
      </c>
      <c r="I21" s="79">
        <v>98207.907947107335</v>
      </c>
      <c r="J21" s="78">
        <v>98637.656475399097</v>
      </c>
      <c r="K21" s="27">
        <v>2019</v>
      </c>
      <c r="L21" s="85"/>
      <c r="M21" s="85">
        <v>0.4</v>
      </c>
      <c r="N21" s="85">
        <v>0.33645447342986112</v>
      </c>
      <c r="O21" s="114">
        <v>0.2</v>
      </c>
      <c r="P21" s="85">
        <f t="shared" si="16"/>
        <v>-1.5258626150094869E-3</v>
      </c>
      <c r="Q21" s="85">
        <f t="shared" si="16"/>
        <v>7.235254002169858E-2</v>
      </c>
      <c r="S21" s="79">
        <v>-1.5258626150094869</v>
      </c>
      <c r="T21" s="78">
        <v>72.352540021698587</v>
      </c>
      <c r="U21" s="27">
        <v>2019</v>
      </c>
      <c r="V21" s="85"/>
      <c r="W21" s="85">
        <v>0</v>
      </c>
      <c r="X21" s="85">
        <v>1.5348917506461305E-2</v>
      </c>
      <c r="Y21" s="119">
        <v>0</v>
      </c>
      <c r="Z21" s="85">
        <f t="shared" si="17"/>
        <v>-4.4706604415627E-3</v>
      </c>
      <c r="AA21" s="85">
        <f t="shared" si="17"/>
        <v>-7.3878402636708071E-2</v>
      </c>
      <c r="AC21" s="79">
        <v>-4.4706604415626998</v>
      </c>
      <c r="AD21" s="79">
        <f t="shared" si="0"/>
        <v>-73.878402636708074</v>
      </c>
      <c r="AE21" s="103" t="s">
        <v>18</v>
      </c>
      <c r="AF21" s="104">
        <f>(AF19-AF15)/20</f>
        <v>317.25</v>
      </c>
      <c r="AG21" s="104"/>
      <c r="AH21" s="104">
        <f>(AH19-AH15)/20</f>
        <v>194.16070833480626</v>
      </c>
      <c r="AI21" s="104">
        <f>(AI19-AI15)/20</f>
        <v>74.934438274763664</v>
      </c>
      <c r="AJ21" s="104">
        <f>(AJ19-AJ15)/20</f>
        <v>83.477732584332259</v>
      </c>
      <c r="AV21" s="115"/>
    </row>
    <row r="22" spans="1:50">
      <c r="A22" s="27">
        <v>2019</v>
      </c>
      <c r="B22" s="83"/>
      <c r="C22" s="83">
        <v>101.7</v>
      </c>
      <c r="D22" s="83">
        <v>100.88066059084746</v>
      </c>
      <c r="E22" s="113">
        <v>99.2</v>
      </c>
      <c r="F22" s="83">
        <f t="shared" si="15"/>
        <v>98.201911424050763</v>
      </c>
      <c r="G22" s="83">
        <f t="shared" si="15"/>
        <v>98.718408942872102</v>
      </c>
      <c r="I22" s="79">
        <v>98201.911424050762</v>
      </c>
      <c r="J22" s="78">
        <v>98718.408942872105</v>
      </c>
      <c r="K22" s="27">
        <v>2020</v>
      </c>
      <c r="L22" s="85"/>
      <c r="M22" s="85">
        <v>0.4</v>
      </c>
      <c r="N22" s="85">
        <v>0.36292166282171623</v>
      </c>
      <c r="O22" s="114">
        <v>0.2</v>
      </c>
      <c r="P22" s="85">
        <f t="shared" si="16"/>
        <v>1.3883964799895808E-2</v>
      </c>
      <c r="Q22" s="85">
        <f t="shared" si="16"/>
        <v>9.1742414792491442E-2</v>
      </c>
      <c r="S22" s="79">
        <v>13.883964799895807</v>
      </c>
      <c r="T22" s="78">
        <v>91.742414792491445</v>
      </c>
      <c r="U22" s="27">
        <v>2020</v>
      </c>
      <c r="V22" s="85"/>
      <c r="W22" s="85">
        <v>-0.1</v>
      </c>
      <c r="X22" s="85">
        <v>-3.868702981721242E-3</v>
      </c>
      <c r="Y22" s="119">
        <v>0</v>
      </c>
      <c r="Z22" s="85">
        <f t="shared" si="17"/>
        <v>-1.7645894741826963E-2</v>
      </c>
      <c r="AA22" s="85">
        <f t="shared" si="17"/>
        <v>-7.7858449992595641E-2</v>
      </c>
      <c r="AC22" s="79">
        <v>-17.645894741826964</v>
      </c>
      <c r="AD22" s="79">
        <f t="shared" si="0"/>
        <v>-77.858449992595638</v>
      </c>
      <c r="AS22" s="81" t="s">
        <v>19</v>
      </c>
      <c r="AT22" s="85">
        <f>AT16-AT14</f>
        <v>2.9489999999999981</v>
      </c>
      <c r="AU22" s="85">
        <f>AU16-$AT$14</f>
        <v>2.6319999999999979</v>
      </c>
      <c r="AV22" s="114">
        <f>AV16-$AT$14</f>
        <v>2.6296893631794518</v>
      </c>
      <c r="AW22" s="85">
        <f>AW16-$AT$14</f>
        <v>2.6296893631794518</v>
      </c>
      <c r="AX22" s="85">
        <f>AX16-$AT$14</f>
        <v>2.6296893631794518</v>
      </c>
    </row>
    <row r="23" spans="1:50">
      <c r="A23" s="27">
        <v>2020</v>
      </c>
      <c r="B23" s="83"/>
      <c r="C23" s="83">
        <v>102.1</v>
      </c>
      <c r="D23" s="83">
        <v>101.24038203105535</v>
      </c>
      <c r="E23" s="113">
        <v>99.4</v>
      </c>
      <c r="F23" s="83">
        <f t="shared" si="15"/>
        <v>98.198149494108833</v>
      </c>
      <c r="G23" s="83">
        <f t="shared" si="15"/>
        <v>98.80702402477246</v>
      </c>
      <c r="I23" s="79">
        <v>98198.149494108831</v>
      </c>
      <c r="J23" s="78">
        <v>98807.024024772458</v>
      </c>
      <c r="K23" s="27">
        <v>2021</v>
      </c>
      <c r="L23" s="85"/>
      <c r="M23" s="85">
        <v>0.5</v>
      </c>
      <c r="N23" s="85">
        <v>0.37691285870501945</v>
      </c>
      <c r="O23" s="114">
        <v>0.3</v>
      </c>
      <c r="P23" s="85">
        <f t="shared" si="16"/>
        <v>1.720991834100687E-2</v>
      </c>
      <c r="Q23" s="85">
        <f t="shared" si="16"/>
        <v>9.3599874096935765E-2</v>
      </c>
      <c r="S23" s="79">
        <v>17.209918341006869</v>
      </c>
      <c r="T23" s="78">
        <v>93.599874096935764</v>
      </c>
      <c r="U23" s="27">
        <v>2021</v>
      </c>
      <c r="V23" s="85"/>
      <c r="W23" s="85">
        <v>-0.1</v>
      </c>
      <c r="X23" s="85">
        <v>-2.2685184828798752E-2</v>
      </c>
      <c r="Y23" s="119">
        <v>0</v>
      </c>
      <c r="Z23" s="85">
        <f t="shared" si="17"/>
        <v>-2.9670607853059208E-2</v>
      </c>
      <c r="AA23" s="85">
        <f t="shared" si="17"/>
        <v>-7.6389955755928898E-2</v>
      </c>
      <c r="AC23" s="79">
        <v>-29.670607853059209</v>
      </c>
      <c r="AD23" s="79">
        <f t="shared" si="0"/>
        <v>-76.389955755928895</v>
      </c>
      <c r="AS23" s="81" t="s">
        <v>18</v>
      </c>
      <c r="AT23" s="85">
        <f>AT20-AT16</f>
        <v>6.3449999999999989</v>
      </c>
      <c r="AV23" s="114">
        <f>AV20-AV16</f>
        <v>3.8832141666961277</v>
      </c>
      <c r="AW23" s="85">
        <f>AW20-AW16</f>
        <v>1.4986887654952739</v>
      </c>
      <c r="AX23" s="85">
        <f>AX20-AX16</f>
        <v>1.6695546516866457</v>
      </c>
    </row>
    <row r="24" spans="1:50">
      <c r="A24" s="27">
        <v>2021</v>
      </c>
      <c r="B24" s="83"/>
      <c r="C24" s="83">
        <v>102.5</v>
      </c>
      <c r="D24" s="83">
        <v>101.59530228313812</v>
      </c>
      <c r="E24" s="113">
        <v>99.6</v>
      </c>
      <c r="F24" s="83">
        <f t="shared" si="15"/>
        <v>98.185688804596779</v>
      </c>
      <c r="G24" s="83">
        <f t="shared" si="15"/>
        <v>98.887045862460667</v>
      </c>
      <c r="I24" s="79">
        <v>98185.688804596779</v>
      </c>
      <c r="J24" s="78">
        <v>98887.045862460669</v>
      </c>
      <c r="K24" s="27">
        <v>2022</v>
      </c>
      <c r="L24" s="85"/>
      <c r="M24" s="85">
        <v>0.5</v>
      </c>
      <c r="N24" s="85"/>
      <c r="O24" s="114">
        <v>0.3</v>
      </c>
      <c r="P24" s="85">
        <f t="shared" si="16"/>
        <v>2.9599315281415101E-2</v>
      </c>
      <c r="Q24" s="85">
        <f t="shared" si="16"/>
        <v>0.10596873118658971</v>
      </c>
      <c r="S24" s="79">
        <v>29.599315281415102</v>
      </c>
      <c r="T24" s="78">
        <v>105.96873118658971</v>
      </c>
      <c r="U24" s="27">
        <v>2022</v>
      </c>
      <c r="V24" s="85"/>
      <c r="W24" s="85">
        <v>-0.1</v>
      </c>
      <c r="X24" s="85"/>
      <c r="Y24" s="119">
        <v>-0.1</v>
      </c>
      <c r="Z24" s="85">
        <f t="shared" si="17"/>
        <v>-6.7344176903115796E-2</v>
      </c>
      <c r="AA24" s="85">
        <f t="shared" si="17"/>
        <v>-7.6369415905174612E-2</v>
      </c>
      <c r="AC24" s="79">
        <v>-67.344176903115795</v>
      </c>
      <c r="AD24" s="79">
        <f t="shared" si="0"/>
        <v>-76.369415905174606</v>
      </c>
      <c r="AS24" s="81" t="s">
        <v>90</v>
      </c>
      <c r="AT24" s="105">
        <f>AT23*50</f>
        <v>317.24999999999994</v>
      </c>
      <c r="AU24" s="105"/>
      <c r="AV24" s="120">
        <f t="shared" ref="AV24" si="20">AV23*50</f>
        <v>194.16070833480637</v>
      </c>
      <c r="AW24" s="105">
        <f t="shared" ref="AW24:AX24" si="21">AW23*50</f>
        <v>74.934438274763693</v>
      </c>
      <c r="AX24" s="105">
        <f t="shared" si="21"/>
        <v>83.477732584332287</v>
      </c>
    </row>
    <row r="25" spans="1:50">
      <c r="A25" s="27">
        <v>2022</v>
      </c>
      <c r="B25" s="83"/>
      <c r="C25" s="83">
        <v>102.8</v>
      </c>
      <c r="D25" s="83"/>
      <c r="E25" s="113">
        <v>99.8</v>
      </c>
      <c r="F25" s="83">
        <f t="shared" si="15"/>
        <v>98.147943942975076</v>
      </c>
      <c r="G25" s="83">
        <f t="shared" si="15"/>
        <v>98.943014777607914</v>
      </c>
      <c r="I25" s="79">
        <v>98147.943942975078</v>
      </c>
      <c r="J25" s="78">
        <v>98943.01477760791</v>
      </c>
      <c r="K25" s="27">
        <v>2023</v>
      </c>
      <c r="L25" s="85"/>
      <c r="M25" s="85">
        <v>0.5</v>
      </c>
      <c r="N25" s="85"/>
      <c r="O25" s="114">
        <v>0.3</v>
      </c>
      <c r="P25" s="85">
        <f t="shared" si="16"/>
        <v>3.190410670468373E-2</v>
      </c>
      <c r="Q25" s="85">
        <f t="shared" si="16"/>
        <v>0.1125402731362567</v>
      </c>
      <c r="S25" s="79">
        <v>31.904106704683727</v>
      </c>
      <c r="T25" s="78">
        <v>112.5402731362567</v>
      </c>
      <c r="U25" s="27">
        <v>2023</v>
      </c>
      <c r="V25" s="85"/>
      <c r="W25" s="85">
        <v>-0.1</v>
      </c>
      <c r="X25" s="85"/>
      <c r="Y25" s="119">
        <v>-0.1</v>
      </c>
      <c r="Z25" s="85">
        <f t="shared" si="17"/>
        <v>-8.5115928433739094E-2</v>
      </c>
      <c r="AA25" s="85">
        <f t="shared" si="17"/>
        <v>-8.0636166431572981E-2</v>
      </c>
      <c r="AC25" s="79">
        <v>-85.1159284337391</v>
      </c>
      <c r="AD25" s="79">
        <f t="shared" si="0"/>
        <v>-80.636166431572974</v>
      </c>
      <c r="AS25" s="81"/>
      <c r="AT25" s="81"/>
      <c r="AU25" s="81"/>
      <c r="AV25" s="112"/>
      <c r="AW25" s="81"/>
      <c r="AX25" s="81"/>
    </row>
    <row r="26" spans="1:50">
      <c r="A26" s="27">
        <v>2023</v>
      </c>
      <c r="B26" s="83"/>
      <c r="C26" s="83">
        <v>103.2</v>
      </c>
      <c r="D26" s="83"/>
      <c r="E26" s="113">
        <v>100</v>
      </c>
      <c r="F26" s="83">
        <f t="shared" si="15"/>
        <v>98.094732121246025</v>
      </c>
      <c r="G26" s="83">
        <f t="shared" si="15"/>
        <v>98.988933672129804</v>
      </c>
      <c r="I26" s="79">
        <v>98094.732121246023</v>
      </c>
      <c r="J26" s="78">
        <v>98988.933672129802</v>
      </c>
      <c r="K26" s="27">
        <v>2024</v>
      </c>
      <c r="L26" s="85"/>
      <c r="M26" s="85">
        <v>0.5</v>
      </c>
      <c r="N26" s="85"/>
      <c r="O26" s="114">
        <v>0.3</v>
      </c>
      <c r="P26" s="85">
        <f t="shared" si="16"/>
        <v>3.2898671375148299E-2</v>
      </c>
      <c r="Q26" s="85">
        <f t="shared" si="16"/>
        <v>0.1135612748564198</v>
      </c>
      <c r="S26" s="79">
        <v>32.898671375148297</v>
      </c>
      <c r="T26" s="78">
        <v>113.5612748564198</v>
      </c>
      <c r="U26" s="27">
        <v>2024</v>
      </c>
      <c r="V26" s="85"/>
      <c r="W26" s="85">
        <v>-0.1</v>
      </c>
      <c r="X26" s="85"/>
      <c r="Y26" s="119">
        <v>-0.1</v>
      </c>
      <c r="Z26" s="85">
        <f t="shared" si="17"/>
        <v>-0.10424079613793311</v>
      </c>
      <c r="AA26" s="85">
        <f t="shared" si="17"/>
        <v>-8.0662603481271508E-2</v>
      </c>
      <c r="AC26" s="79">
        <v>-104.2407961379331</v>
      </c>
      <c r="AD26" s="79">
        <f t="shared" si="0"/>
        <v>-80.662603481271503</v>
      </c>
      <c r="AS26" s="107" t="s">
        <v>4</v>
      </c>
      <c r="AV26" s="115"/>
    </row>
    <row r="27" spans="1:50">
      <c r="A27" s="27">
        <v>2024</v>
      </c>
      <c r="B27" s="83"/>
      <c r="C27" s="83">
        <v>103.6</v>
      </c>
      <c r="D27" s="83"/>
      <c r="E27" s="113">
        <v>100.2</v>
      </c>
      <c r="F27" s="83">
        <f t="shared" si="15"/>
        <v>98.023389996483232</v>
      </c>
      <c r="G27" s="83">
        <f t="shared" si="15"/>
        <v>99.017632460949244</v>
      </c>
      <c r="I27" s="79">
        <v>98023.389996483238</v>
      </c>
      <c r="J27" s="78">
        <v>99017.632460949244</v>
      </c>
      <c r="K27" s="27">
        <v>2025</v>
      </c>
      <c r="L27" s="85"/>
      <c r="M27" s="85">
        <v>0.5</v>
      </c>
      <c r="N27" s="85"/>
      <c r="O27" s="114">
        <v>0.3</v>
      </c>
      <c r="P27" s="85">
        <f t="shared" si="16"/>
        <v>3.1749472203432785E-2</v>
      </c>
      <c r="Q27" s="85">
        <f t="shared" si="16"/>
        <v>0.1134630948070984</v>
      </c>
      <c r="S27" s="79">
        <v>31.749472203432788</v>
      </c>
      <c r="T27" s="78">
        <v>113.4630948070984</v>
      </c>
      <c r="U27" s="27">
        <v>2025</v>
      </c>
      <c r="V27" s="85"/>
      <c r="W27" s="85">
        <v>-0.1</v>
      </c>
      <c r="X27" s="85"/>
      <c r="Y27" s="119">
        <v>-0.1</v>
      </c>
      <c r="Z27" s="85">
        <f t="shared" si="17"/>
        <v>-0.12321402627533928</v>
      </c>
      <c r="AA27" s="85">
        <f t="shared" si="17"/>
        <v>-8.1713622603665617E-2</v>
      </c>
      <c r="AC27" s="79">
        <v>-123.21402627533928</v>
      </c>
      <c r="AD27" s="79">
        <f t="shared" si="0"/>
        <v>-81.713622603665613</v>
      </c>
      <c r="AS27" s="27">
        <v>2001</v>
      </c>
      <c r="AT27" s="91">
        <f t="shared" ref="AT27:AT33" si="22">AM4</f>
        <v>2.3672817337461298</v>
      </c>
      <c r="AV27" s="115"/>
    </row>
    <row r="28" spans="1:50">
      <c r="A28" s="27">
        <v>2025</v>
      </c>
      <c r="B28" s="83"/>
      <c r="C28" s="83">
        <v>103.9</v>
      </c>
      <c r="D28" s="83"/>
      <c r="E28" s="113">
        <v>100.4</v>
      </c>
      <c r="F28" s="83">
        <f t="shared" si="15"/>
        <v>97.931925442411327</v>
      </c>
      <c r="G28" s="83">
        <f t="shared" si="15"/>
        <v>99.027973450293018</v>
      </c>
      <c r="I28" s="79">
        <v>97931.925442411331</v>
      </c>
      <c r="J28" s="78">
        <v>99027.973450293022</v>
      </c>
      <c r="K28" s="27">
        <v>2026</v>
      </c>
      <c r="L28" s="85"/>
      <c r="M28" s="85">
        <v>0.5</v>
      </c>
      <c r="N28" s="85"/>
      <c r="O28" s="114">
        <v>0.3</v>
      </c>
      <c r="P28" s="85">
        <f t="shared" si="16"/>
        <v>1.8545682180541916E-2</v>
      </c>
      <c r="Q28" s="85">
        <f t="shared" si="16"/>
        <v>9.6409094351284585E-2</v>
      </c>
      <c r="S28" s="79">
        <v>18.545682180541917</v>
      </c>
      <c r="T28" s="78">
        <v>96.40909435128458</v>
      </c>
      <c r="U28" s="27">
        <v>2026</v>
      </c>
      <c r="V28" s="85"/>
      <c r="W28" s="85">
        <v>-0.2</v>
      </c>
      <c r="X28" s="85"/>
      <c r="Y28" s="119">
        <v>-0.1</v>
      </c>
      <c r="Z28" s="85">
        <f t="shared" si="17"/>
        <v>-0.14223708359101148</v>
      </c>
      <c r="AA28" s="85">
        <f t="shared" si="17"/>
        <v>-7.7863412170742663E-2</v>
      </c>
      <c r="AC28" s="79">
        <v>-142.23708359101147</v>
      </c>
      <c r="AD28" s="79">
        <f t="shared" si="0"/>
        <v>-77.863412170742663</v>
      </c>
      <c r="AS28" s="27">
        <v>2006</v>
      </c>
      <c r="AT28" s="91">
        <f t="shared" si="22"/>
        <v>2.300672774119668</v>
      </c>
      <c r="AV28" s="115"/>
    </row>
    <row r="29" spans="1:50">
      <c r="A29" s="27">
        <v>2026</v>
      </c>
      <c r="B29" s="83"/>
      <c r="C29" s="83">
        <v>104.2</v>
      </c>
      <c r="D29" s="83"/>
      <c r="E29" s="113">
        <v>100.5</v>
      </c>
      <c r="F29" s="83">
        <f t="shared" si="15"/>
        <v>97.808234041000858</v>
      </c>
      <c r="G29" s="83">
        <f t="shared" si="15"/>
        <v>99.002793745152587</v>
      </c>
      <c r="I29" s="79">
        <v>97808.234041000862</v>
      </c>
      <c r="J29" s="78">
        <v>99002.793745152594</v>
      </c>
      <c r="K29" s="27">
        <v>2027</v>
      </c>
      <c r="L29" s="85"/>
      <c r="M29" s="85">
        <v>0.5</v>
      </c>
      <c r="N29" s="85"/>
      <c r="O29" s="114">
        <v>0.3</v>
      </c>
      <c r="P29" s="85">
        <f t="shared" si="16"/>
        <v>2.1641941215714042E-2</v>
      </c>
      <c r="Q29" s="85">
        <f t="shared" si="16"/>
        <v>0.10229806272170401</v>
      </c>
      <c r="S29" s="79">
        <v>21.641941215714041</v>
      </c>
      <c r="T29" s="78">
        <v>102.29806272170401</v>
      </c>
      <c r="U29" s="27">
        <v>2027</v>
      </c>
      <c r="V29" s="85"/>
      <c r="W29" s="85">
        <v>-0.2</v>
      </c>
      <c r="X29" s="85"/>
      <c r="Y29" s="119">
        <v>-0.2</v>
      </c>
      <c r="Z29" s="85">
        <f t="shared" si="17"/>
        <v>-0.15636987217655621</v>
      </c>
      <c r="AA29" s="85">
        <f t="shared" si="17"/>
        <v>-8.0656121505989969E-2</v>
      </c>
      <c r="AC29" s="79">
        <v>-156.36987217655621</v>
      </c>
      <c r="AD29" s="79">
        <f t="shared" si="0"/>
        <v>-80.656121505989972</v>
      </c>
      <c r="AS29" s="27">
        <v>2011</v>
      </c>
      <c r="AT29" s="91">
        <f t="shared" si="22"/>
        <v>2.2520773705105714</v>
      </c>
      <c r="AU29" s="91">
        <f t="shared" ref="AU29:AX31" si="23">AN6</f>
        <v>2.2555630478759272</v>
      </c>
      <c r="AV29" s="117">
        <f t="shared" si="23"/>
        <v>2.2557994435322564</v>
      </c>
      <c r="AW29" s="91">
        <f t="shared" si="23"/>
        <v>2.2557994435322564</v>
      </c>
      <c r="AX29" s="91">
        <f t="shared" si="23"/>
        <v>2.2557994435322564</v>
      </c>
    </row>
    <row r="30" spans="1:50">
      <c r="A30" s="27">
        <v>2027</v>
      </c>
      <c r="B30" s="83"/>
      <c r="C30" s="83">
        <v>104.5</v>
      </c>
      <c r="D30" s="83"/>
      <c r="E30" s="113">
        <v>100.7</v>
      </c>
      <c r="F30" s="83">
        <f t="shared" si="15"/>
        <v>97.673506110040023</v>
      </c>
      <c r="G30" s="83">
        <f t="shared" si="15"/>
        <v>98.969984047302702</v>
      </c>
      <c r="I30" s="79">
        <v>97673.50611004002</v>
      </c>
      <c r="J30" s="78">
        <v>98969.9840473027</v>
      </c>
      <c r="K30" s="27">
        <v>2028</v>
      </c>
      <c r="L30" s="85"/>
      <c r="M30" s="85">
        <v>0.5</v>
      </c>
      <c r="N30" s="85"/>
      <c r="O30" s="114">
        <v>0.3</v>
      </c>
      <c r="P30" s="85">
        <f t="shared" si="16"/>
        <v>2.9202431742404316E-2</v>
      </c>
      <c r="Q30" s="85">
        <f t="shared" si="16"/>
        <v>0.10525442379051334</v>
      </c>
      <c r="S30" s="79">
        <v>29.202431742404315</v>
      </c>
      <c r="T30" s="78">
        <v>105.25442379051333</v>
      </c>
      <c r="U30" s="27">
        <v>2028</v>
      </c>
      <c r="V30" s="85"/>
      <c r="W30" s="85">
        <v>-0.2</v>
      </c>
      <c r="X30" s="85"/>
      <c r="Y30" s="119">
        <v>-0.2</v>
      </c>
      <c r="Z30" s="85">
        <f t="shared" si="17"/>
        <v>-0.17481143983280037</v>
      </c>
      <c r="AA30" s="85">
        <f t="shared" si="17"/>
        <v>-7.6051992048109016E-2</v>
      </c>
      <c r="AC30" s="79">
        <v>-174.81143983280037</v>
      </c>
      <c r="AD30" s="79">
        <f t="shared" si="0"/>
        <v>-76.051992048109014</v>
      </c>
      <c r="AS30" s="27">
        <v>2016</v>
      </c>
      <c r="AT30" s="91">
        <f t="shared" si="22"/>
        <v>2.198588799147954</v>
      </c>
      <c r="AU30" s="91">
        <f t="shared" si="23"/>
        <v>2.2258871804121387</v>
      </c>
      <c r="AV30" s="117">
        <f t="shared" si="23"/>
        <v>2.2240814174752468</v>
      </c>
      <c r="AW30" s="91">
        <f t="shared" si="23"/>
        <v>2.2297173867570912</v>
      </c>
      <c r="AX30" s="91">
        <f t="shared" si="23"/>
        <v>2.2367776915412256</v>
      </c>
    </row>
    <row r="31" spans="1:50">
      <c r="A31" s="27">
        <v>2028</v>
      </c>
      <c r="B31" s="83"/>
      <c r="C31" s="83">
        <v>104.8</v>
      </c>
      <c r="D31" s="83"/>
      <c r="E31" s="113">
        <v>100.8</v>
      </c>
      <c r="F31" s="83">
        <f t="shared" si="15"/>
        <v>97.52789710194962</v>
      </c>
      <c r="G31" s="83">
        <f t="shared" si="15"/>
        <v>98.922168667280374</v>
      </c>
      <c r="I31" s="79">
        <v>97527.897101949624</v>
      </c>
      <c r="J31" s="78">
        <v>98922.168667280377</v>
      </c>
      <c r="K31" s="27">
        <v>2029</v>
      </c>
      <c r="L31" s="85"/>
      <c r="M31" s="85">
        <v>0.5</v>
      </c>
      <c r="N31" s="85"/>
      <c r="O31" s="114">
        <v>0.3</v>
      </c>
      <c r="P31" s="85">
        <f t="shared" si="16"/>
        <v>2.7426211316307444E-2</v>
      </c>
      <c r="Q31" s="85">
        <f t="shared" si="16"/>
        <v>0.10216530868792825</v>
      </c>
      <c r="S31" s="79">
        <v>27.426211316307445</v>
      </c>
      <c r="T31" s="78">
        <v>102.16530868792825</v>
      </c>
      <c r="U31" s="27">
        <v>2029</v>
      </c>
      <c r="V31" s="85"/>
      <c r="W31" s="85">
        <v>-0.2</v>
      </c>
      <c r="X31" s="85"/>
      <c r="Y31" s="119">
        <v>-0.2</v>
      </c>
      <c r="Z31" s="85">
        <f t="shared" si="17"/>
        <v>-0.19342031590820408</v>
      </c>
      <c r="AA31" s="85">
        <f t="shared" si="17"/>
        <v>-7.4739097371620794E-2</v>
      </c>
      <c r="AC31" s="79">
        <v>-193.42031590820409</v>
      </c>
      <c r="AD31" s="79">
        <f t="shared" si="0"/>
        <v>-74.739097371620801</v>
      </c>
      <c r="AS31" s="27">
        <v>2021</v>
      </c>
      <c r="AT31" s="91">
        <f t="shared" si="22"/>
        <v>2.1533499925247219</v>
      </c>
      <c r="AU31" s="91">
        <f t="shared" si="23"/>
        <v>2.1974389843493487</v>
      </c>
      <c r="AV31" s="117">
        <f t="shared" si="23"/>
        <v>2.192073072791731</v>
      </c>
      <c r="AW31" s="91">
        <f t="shared" si="23"/>
        <v>2.2051604914308784</v>
      </c>
      <c r="AX31" s="91">
        <f t="shared" si="23"/>
        <v>2.2204240765860139</v>
      </c>
    </row>
    <row r="32" spans="1:50">
      <c r="A32" s="27">
        <v>2029</v>
      </c>
      <c r="B32" s="83"/>
      <c r="C32" s="83">
        <v>105.1</v>
      </c>
      <c r="D32" s="83"/>
      <c r="E32" s="113">
        <v>100.9</v>
      </c>
      <c r="F32" s="83">
        <f t="shared" si="15"/>
        <v>97.361902997357731</v>
      </c>
      <c r="G32" s="83">
        <f t="shared" si="15"/>
        <v>98.853176430681259</v>
      </c>
      <c r="I32" s="79">
        <v>97361.902997357727</v>
      </c>
      <c r="J32" s="78">
        <v>98853.176430681255</v>
      </c>
      <c r="K32" s="27">
        <v>2030</v>
      </c>
      <c r="L32" s="85"/>
      <c r="M32" s="85">
        <v>0.5</v>
      </c>
      <c r="N32" s="85"/>
      <c r="O32" s="114">
        <v>0.4</v>
      </c>
      <c r="P32" s="85">
        <f t="shared" si="16"/>
        <v>2.5204588814085355E-2</v>
      </c>
      <c r="Q32" s="85">
        <f t="shared" si="16"/>
        <v>9.9631191210824685E-2</v>
      </c>
      <c r="S32" s="79">
        <v>25.204588814085355</v>
      </c>
      <c r="T32" s="78">
        <v>99.631191210824682</v>
      </c>
      <c r="U32" s="27">
        <v>2030</v>
      </c>
      <c r="V32" s="85"/>
      <c r="W32" s="85">
        <v>-0.3</v>
      </c>
      <c r="X32" s="85"/>
      <c r="Y32" s="119">
        <v>-0.2</v>
      </c>
      <c r="Z32" s="85">
        <f t="shared" si="17"/>
        <v>-0.20992900843908102</v>
      </c>
      <c r="AA32" s="85">
        <f t="shared" si="17"/>
        <v>-7.442660239673933E-2</v>
      </c>
      <c r="AC32" s="79">
        <v>-209.92900843908103</v>
      </c>
      <c r="AD32" s="79">
        <f t="shared" si="0"/>
        <v>-74.426602396739327</v>
      </c>
      <c r="AS32" s="27">
        <v>2026</v>
      </c>
      <c r="AT32" s="91">
        <f t="shared" si="22"/>
        <v>2.114242036111226</v>
      </c>
      <c r="AV32" s="117">
        <f t="shared" ref="AV32:AX33" si="24">AO9</f>
        <v>2.1531701753113857</v>
      </c>
      <c r="AW32" s="91">
        <f t="shared" si="24"/>
        <v>2.1714390744586698</v>
      </c>
      <c r="AX32" s="91">
        <f t="shared" si="24"/>
        <v>2.195143121854557</v>
      </c>
    </row>
    <row r="33" spans="1:50">
      <c r="A33" s="27">
        <v>2030</v>
      </c>
      <c r="B33" s="83"/>
      <c r="C33" s="83">
        <v>105.3</v>
      </c>
      <c r="D33" s="83"/>
      <c r="E33" s="113">
        <v>101.1</v>
      </c>
      <c r="F33" s="83">
        <f t="shared" si="15"/>
        <v>97.177178577732732</v>
      </c>
      <c r="G33" s="83">
        <f t="shared" si="15"/>
        <v>98.765811736681869</v>
      </c>
      <c r="I33" s="79">
        <v>97177.178577732731</v>
      </c>
      <c r="J33" s="78">
        <v>98765.811736681862</v>
      </c>
      <c r="K33" s="27">
        <v>2031</v>
      </c>
      <c r="L33" s="85"/>
      <c r="M33" s="85">
        <v>0.5</v>
      </c>
      <c r="N33" s="85"/>
      <c r="O33" s="114">
        <v>0.4</v>
      </c>
      <c r="P33" s="85">
        <f t="shared" si="16"/>
        <v>3.380125575521447E-2</v>
      </c>
      <c r="Q33" s="85">
        <f t="shared" si="16"/>
        <v>0.11042605765867074</v>
      </c>
      <c r="S33" s="79">
        <v>33.80125575521447</v>
      </c>
      <c r="T33" s="78">
        <v>110.42605765867074</v>
      </c>
      <c r="U33" s="27">
        <v>2031</v>
      </c>
      <c r="V33" s="85"/>
      <c r="W33" s="85">
        <v>-0.3</v>
      </c>
      <c r="X33" s="85"/>
      <c r="Y33" s="119">
        <v>-0.3</v>
      </c>
      <c r="Z33" s="85">
        <f t="shared" si="17"/>
        <v>-0.22642429573905304</v>
      </c>
      <c r="AA33" s="85">
        <f t="shared" si="17"/>
        <v>-7.6624801903456274E-2</v>
      </c>
      <c r="AC33" s="79">
        <v>-226.42429573905304</v>
      </c>
      <c r="AD33" s="79">
        <f t="shared" si="0"/>
        <v>-76.624801903456273</v>
      </c>
      <c r="AS33" s="27">
        <v>2031</v>
      </c>
      <c r="AT33" s="91">
        <f t="shared" si="22"/>
        <v>2.0838148543357025</v>
      </c>
      <c r="AV33" s="117">
        <f t="shared" si="24"/>
        <v>2.1204473394643832</v>
      </c>
      <c r="AW33" s="91">
        <f t="shared" si="24"/>
        <v>2.1391627323110289</v>
      </c>
      <c r="AX33" s="91">
        <f t="shared" si="24"/>
        <v>2.1707207030983122</v>
      </c>
    </row>
    <row r="34" spans="1:50">
      <c r="A34" s="27">
        <v>2031</v>
      </c>
      <c r="B34" s="83"/>
      <c r="C34" s="83">
        <v>105.6</v>
      </c>
      <c r="D34" s="83"/>
      <c r="E34" s="113">
        <v>101.2</v>
      </c>
      <c r="F34" s="83">
        <f t="shared" si="15"/>
        <v>96.984555537748889</v>
      </c>
      <c r="G34" s="83">
        <f t="shared" si="15"/>
        <v>98.673394154556021</v>
      </c>
      <c r="I34" s="79">
        <v>96984.555537748893</v>
      </c>
      <c r="J34" s="78">
        <v>98673.394154556023</v>
      </c>
    </row>
    <row r="40" spans="1:50">
      <c r="AE40" s="100" t="s">
        <v>22</v>
      </c>
      <c r="AF40" s="100"/>
      <c r="AG40" s="100"/>
      <c r="AH40" s="100"/>
      <c r="AI40" s="100"/>
      <c r="AJ40" s="100"/>
    </row>
    <row r="41" spans="1:50">
      <c r="AE41" s="100" t="s">
        <v>18</v>
      </c>
      <c r="AF41" s="86">
        <f>AF10-AF6</f>
        <v>6.3449999999999989</v>
      </c>
      <c r="AG41" s="86"/>
      <c r="AH41" s="86"/>
      <c r="AI41" s="86">
        <f t="shared" ref="AI41:AJ41" si="25">AI10-AI6</f>
        <v>1.4986887654952739</v>
      </c>
      <c r="AJ41" s="86">
        <f t="shared" si="25"/>
        <v>1.6695546516866457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Birmingham</vt:lpstr>
      <vt:lpstr>Bromsgrove</vt:lpstr>
      <vt:lpstr>Cannock</vt:lpstr>
      <vt:lpstr>East Staffs</vt:lpstr>
      <vt:lpstr>Lichfield</vt:lpstr>
      <vt:lpstr>Redditch</vt:lpstr>
      <vt:lpstr>Solihull</vt:lpstr>
      <vt:lpstr>Tamworth</vt:lpstr>
      <vt:lpstr>Wyre Forest</vt:lpstr>
      <vt:lpstr>Rest of LEP</vt:lpstr>
      <vt:lpstr>LEP</vt:lpstr>
      <vt:lpstr>North Warks</vt:lpstr>
      <vt:lpstr>Stratford</vt:lpstr>
      <vt:lpstr>MYE Changes</vt:lpstr>
      <vt:lpstr>Report Tables</vt:lpstr>
      <vt:lpstr>Sheet2</vt:lpstr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 Ian Kemp</cp:lastModifiedBy>
  <dcterms:created xsi:type="dcterms:W3CDTF">2013-11-16T13:23:38Z</dcterms:created>
  <dcterms:modified xsi:type="dcterms:W3CDTF">2014-09-15T19:47:19Z</dcterms:modified>
</cp:coreProperties>
</file>