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WCCG011.addm.ads.brm.pri\HomeShare\ECONOMY\BCCERDWS\Web Team 2018-2019\Temporary Folder for uploads\"/>
    </mc:Choice>
  </mc:AlternateContent>
  <xr:revisionPtr revIDLastSave="0" documentId="8_{761FE457-91B2-4155-B915-EFFCE9B410EB}" xr6:coauthVersionLast="44" xr6:coauthVersionMax="44" xr10:uidLastSave="{00000000-0000-0000-0000-000000000000}"/>
  <bookViews>
    <workbookView xWindow="-110" yWindow="-110" windowWidth="19420" windowHeight="10420" tabRatio="714" firstSheet="2" activeTab="2" xr2:uid="{00000000-000D-0000-FFFF-FFFF00000000}"/>
  </bookViews>
  <sheets>
    <sheet name="PlaceData" sheetId="14" state="hidden" r:id="rId1"/>
    <sheet name="data" sheetId="12" state="hidden" r:id="rId2"/>
    <sheet name="template" sheetId="11" r:id="rId3"/>
    <sheet name="BandTot" sheetId="19" state="hidden" r:id="rId4"/>
  </sheets>
  <externalReferences>
    <externalReference r:id="rId5"/>
  </externalReferences>
  <definedNames>
    <definedName name="_xlnm._FilterDatabase" localSheetId="1" hidden="1">data!$A$1:$CR$33</definedName>
    <definedName name="_xlnm._FilterDatabase" localSheetId="0" hidden="1">PlaceData!$C$9:$C$41</definedName>
    <definedName name="_xlnm.Print_Area" localSheetId="0">PlaceData!$A$1:$Y$44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14" l="1"/>
  <c r="B5" i="11"/>
  <c r="E34" i="11"/>
  <c r="D34" i="11"/>
  <c r="G80" i="11" l="1"/>
  <c r="G77" i="11"/>
  <c r="G103" i="11"/>
  <c r="H65" i="11"/>
  <c r="I66" i="11"/>
  <c r="H64" i="11"/>
  <c r="G63" i="11"/>
  <c r="G62" i="11"/>
  <c r="G61" i="11"/>
  <c r="G60" i="11"/>
  <c r="F63" i="11"/>
  <c r="F62" i="11"/>
  <c r="F61" i="11"/>
  <c r="F60" i="11"/>
  <c r="E63" i="11"/>
  <c r="E62" i="11"/>
  <c r="E61" i="11"/>
  <c r="E60" i="11"/>
  <c r="D63" i="11"/>
  <c r="D62" i="11"/>
  <c r="D61" i="11"/>
  <c r="D60" i="11"/>
  <c r="C63" i="11"/>
  <c r="C62" i="11"/>
  <c r="C61" i="11"/>
  <c r="C60" i="11"/>
  <c r="I53" i="11"/>
  <c r="H52" i="11"/>
  <c r="H51" i="11"/>
  <c r="G50" i="11"/>
  <c r="G49" i="11"/>
  <c r="G48" i="11"/>
  <c r="G47" i="11"/>
  <c r="F50" i="11"/>
  <c r="F49" i="11"/>
  <c r="F48" i="11"/>
  <c r="F47" i="11"/>
  <c r="E50" i="11"/>
  <c r="E49" i="11"/>
  <c r="E48" i="11"/>
  <c r="E47" i="11"/>
  <c r="D50" i="11"/>
  <c r="D49" i="11"/>
  <c r="D48" i="11"/>
  <c r="D47" i="11"/>
  <c r="C50" i="11"/>
  <c r="C49" i="11"/>
  <c r="C48" i="11"/>
  <c r="C47" i="11"/>
  <c r="G97" i="11" l="1"/>
  <c r="E99" i="11"/>
  <c r="F100" i="11"/>
  <c r="C99" i="11"/>
  <c r="E97" i="11"/>
  <c r="C100" i="11"/>
  <c r="E98" i="11"/>
  <c r="C98" i="11"/>
  <c r="G100" i="11"/>
  <c r="D99" i="11"/>
  <c r="F97" i="11"/>
  <c r="E100" i="11"/>
  <c r="G98" i="11"/>
  <c r="D97" i="11"/>
  <c r="J68" i="11"/>
  <c r="J15" i="11" s="1"/>
  <c r="D100" i="11"/>
  <c r="F98" i="11"/>
  <c r="C97" i="11"/>
  <c r="G99" i="11"/>
  <c r="D98" i="11"/>
  <c r="F99" i="11"/>
  <c r="D36" i="14" l="1"/>
  <c r="D11" i="14"/>
  <c r="D12" i="14"/>
  <c r="D14" i="14"/>
  <c r="D15" i="14"/>
  <c r="D16" i="14"/>
  <c r="D17" i="14"/>
  <c r="D18" i="14"/>
  <c r="D19" i="14"/>
  <c r="D20" i="14"/>
  <c r="D21" i="14"/>
  <c r="D22" i="14"/>
  <c r="D23" i="14"/>
  <c r="D24" i="14"/>
  <c r="D26" i="14"/>
  <c r="D27" i="14"/>
  <c r="D28" i="14"/>
  <c r="D29" i="14"/>
  <c r="D30" i="14"/>
  <c r="D31" i="14"/>
  <c r="D32" i="14"/>
  <c r="D33" i="14"/>
  <c r="D34" i="14"/>
  <c r="D35" i="14"/>
  <c r="D10" i="14"/>
  <c r="D92" i="11" l="1"/>
  <c r="F36" i="14" l="1"/>
  <c r="F37" i="14"/>
  <c r="F38" i="14"/>
  <c r="F39" i="14"/>
  <c r="F40" i="14"/>
  <c r="L40" i="14" s="1"/>
  <c r="D3" i="19" l="1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C3" i="19"/>
  <c r="Q11" i="14" l="1"/>
  <c r="M12" i="14" l="1"/>
  <c r="M13" i="14"/>
  <c r="M14" i="14"/>
  <c r="M15" i="14"/>
  <c r="M16" i="14"/>
  <c r="M18" i="14"/>
  <c r="M20" i="14"/>
  <c r="M22" i="14"/>
  <c r="M24" i="14"/>
  <c r="M26" i="14"/>
  <c r="M28" i="14"/>
  <c r="M30" i="14"/>
  <c r="M32" i="14"/>
  <c r="M34" i="14"/>
  <c r="M36" i="14"/>
  <c r="L37" i="14"/>
  <c r="M38" i="14"/>
  <c r="L39" i="14"/>
  <c r="O40" i="14"/>
  <c r="M40" i="14"/>
  <c r="M10" i="14"/>
  <c r="U43" i="14"/>
  <c r="X43" i="14" s="1"/>
  <c r="AF41" i="14"/>
  <c r="AE41" i="14"/>
  <c r="AD41" i="14"/>
  <c r="AC41" i="14"/>
  <c r="AB41" i="14"/>
  <c r="AA41" i="14"/>
  <c r="G41" i="14"/>
  <c r="AQ40" i="14"/>
  <c r="AP40" i="14"/>
  <c r="AO40" i="14"/>
  <c r="Q40" i="14"/>
  <c r="S40" i="14" s="1"/>
  <c r="AQ39" i="14"/>
  <c r="AP39" i="14"/>
  <c r="AO39" i="14"/>
  <c r="Q39" i="14"/>
  <c r="S39" i="14" s="1"/>
  <c r="M39" i="14"/>
  <c r="AQ38" i="14"/>
  <c r="AP38" i="14"/>
  <c r="AO38" i="14"/>
  <c r="Q38" i="14"/>
  <c r="AQ37" i="14"/>
  <c r="AP37" i="14"/>
  <c r="AO37" i="14"/>
  <c r="Q37" i="14"/>
  <c r="M37" i="14"/>
  <c r="AQ36" i="14"/>
  <c r="AP36" i="14"/>
  <c r="AO36" i="14"/>
  <c r="Q36" i="14"/>
  <c r="AQ35" i="14"/>
  <c r="AP35" i="14"/>
  <c r="AO35" i="14"/>
  <c r="Q35" i="14"/>
  <c r="M35" i="14"/>
  <c r="AQ34" i="14"/>
  <c r="AP34" i="14"/>
  <c r="AO34" i="14"/>
  <c r="Q34" i="14"/>
  <c r="AQ33" i="14"/>
  <c r="AP33" i="14"/>
  <c r="AO33" i="14"/>
  <c r="Q33" i="14"/>
  <c r="M33" i="14"/>
  <c r="AQ32" i="14"/>
  <c r="AP32" i="14"/>
  <c r="AO32" i="14"/>
  <c r="Q32" i="14"/>
  <c r="AQ31" i="14"/>
  <c r="AP31" i="14"/>
  <c r="AO31" i="14"/>
  <c r="Q31" i="14"/>
  <c r="M31" i="14"/>
  <c r="AQ30" i="14"/>
  <c r="AP30" i="14"/>
  <c r="AO30" i="14"/>
  <c r="Q30" i="14"/>
  <c r="AQ29" i="14"/>
  <c r="AP29" i="14"/>
  <c r="AO29" i="14"/>
  <c r="Q29" i="14"/>
  <c r="M29" i="14"/>
  <c r="AQ28" i="14"/>
  <c r="AP28" i="14"/>
  <c r="AO28" i="14"/>
  <c r="Q28" i="14"/>
  <c r="AQ27" i="14"/>
  <c r="AP27" i="14"/>
  <c r="AO27" i="14"/>
  <c r="Q27" i="14"/>
  <c r="M27" i="14"/>
  <c r="AQ26" i="14"/>
  <c r="AP26" i="14"/>
  <c r="AO26" i="14"/>
  <c r="Q26" i="14"/>
  <c r="AQ25" i="14"/>
  <c r="AP25" i="14"/>
  <c r="AO25" i="14"/>
  <c r="Q25" i="14"/>
  <c r="M25" i="14"/>
  <c r="AQ24" i="14"/>
  <c r="AP24" i="14"/>
  <c r="AO24" i="14"/>
  <c r="Q24" i="14"/>
  <c r="AQ23" i="14"/>
  <c r="AP23" i="14"/>
  <c r="AO23" i="14"/>
  <c r="Q23" i="14"/>
  <c r="M23" i="14"/>
  <c r="AQ22" i="14"/>
  <c r="AP22" i="14"/>
  <c r="AO22" i="14"/>
  <c r="Q22" i="14"/>
  <c r="AQ21" i="14"/>
  <c r="AP21" i="14"/>
  <c r="AO21" i="14"/>
  <c r="Q21" i="14"/>
  <c r="M21" i="14"/>
  <c r="AQ20" i="14"/>
  <c r="AP20" i="14"/>
  <c r="AO20" i="14"/>
  <c r="Q20" i="14"/>
  <c r="AQ19" i="14"/>
  <c r="AP19" i="14"/>
  <c r="AO19" i="14"/>
  <c r="Q19" i="14"/>
  <c r="M19" i="14"/>
  <c r="AQ18" i="14"/>
  <c r="AP18" i="14"/>
  <c r="AO18" i="14"/>
  <c r="Q18" i="14"/>
  <c r="AQ17" i="14"/>
  <c r="AP17" i="14"/>
  <c r="AO17" i="14"/>
  <c r="Q17" i="14"/>
  <c r="M17" i="14"/>
  <c r="AQ16" i="14"/>
  <c r="AP16" i="14"/>
  <c r="AO16" i="14"/>
  <c r="Q16" i="14"/>
  <c r="AQ15" i="14"/>
  <c r="AP15" i="14"/>
  <c r="AO15" i="14"/>
  <c r="Q15" i="14"/>
  <c r="AQ14" i="14"/>
  <c r="AP14" i="14"/>
  <c r="AO14" i="14"/>
  <c r="Q14" i="14"/>
  <c r="AQ13" i="14"/>
  <c r="AP13" i="14"/>
  <c r="AO13" i="14"/>
  <c r="Q13" i="14"/>
  <c r="AQ12" i="14"/>
  <c r="AP12" i="14"/>
  <c r="AO12" i="14"/>
  <c r="Q12" i="14"/>
  <c r="AQ11" i="14"/>
  <c r="AP11" i="14"/>
  <c r="AO11" i="14"/>
  <c r="M11" i="14"/>
  <c r="AQ10" i="14"/>
  <c r="AP10" i="14"/>
  <c r="AO10" i="14"/>
  <c r="Q10" i="14"/>
  <c r="U9" i="14"/>
  <c r="W9" i="14" s="1"/>
  <c r="X9" i="14" s="1"/>
  <c r="AR25" i="14" l="1"/>
  <c r="AR37" i="14"/>
  <c r="AR12" i="14"/>
  <c r="AR14" i="14"/>
  <c r="AR16" i="14"/>
  <c r="AR23" i="14"/>
  <c r="AR13" i="14"/>
  <c r="AR19" i="14"/>
  <c r="AR33" i="14"/>
  <c r="AR34" i="14"/>
  <c r="AR39" i="14"/>
  <c r="AR24" i="14"/>
  <c r="AR29" i="14"/>
  <c r="AR22" i="14"/>
  <c r="AR27" i="14"/>
  <c r="R39" i="14"/>
  <c r="AR26" i="14"/>
  <c r="AR17" i="14"/>
  <c r="AR28" i="14"/>
  <c r="AU40" i="14"/>
  <c r="AP41" i="14"/>
  <c r="AR21" i="14"/>
  <c r="AR30" i="14"/>
  <c r="AI37" i="14"/>
  <c r="AK37" i="14" s="1"/>
  <c r="AM37" i="14" s="1"/>
  <c r="AI38" i="14"/>
  <c r="AK38" i="14" s="1"/>
  <c r="AM38" i="14" s="1"/>
  <c r="AU37" i="14"/>
  <c r="AU39" i="14"/>
  <c r="AH39" i="14"/>
  <c r="AJ39" i="14" s="1"/>
  <c r="AL39" i="14" s="1"/>
  <c r="O39" i="14"/>
  <c r="U39" i="14" s="1"/>
  <c r="AI13" i="14"/>
  <c r="AK13" i="14" s="1"/>
  <c r="AM13" i="14" s="1"/>
  <c r="AI12" i="14"/>
  <c r="AK12" i="14" s="1"/>
  <c r="AM12" i="14" s="1"/>
  <c r="R29" i="14"/>
  <c r="AI21" i="14"/>
  <c r="AK21" i="14" s="1"/>
  <c r="AM21" i="14" s="1"/>
  <c r="AI23" i="14"/>
  <c r="AK23" i="14" s="1"/>
  <c r="AM23" i="14" s="1"/>
  <c r="AI31" i="14"/>
  <c r="AK31" i="14" s="1"/>
  <c r="AM31" i="14" s="1"/>
  <c r="AI15" i="14"/>
  <c r="AK15" i="14" s="1"/>
  <c r="AM15" i="14" s="1"/>
  <c r="AI20" i="14"/>
  <c r="AK20" i="14" s="1"/>
  <c r="AM20" i="14" s="1"/>
  <c r="AI32" i="14"/>
  <c r="AK32" i="14" s="1"/>
  <c r="AM32" i="14" s="1"/>
  <c r="AI10" i="14"/>
  <c r="AK10" i="14" s="1"/>
  <c r="AI25" i="14"/>
  <c r="AK25" i="14" s="1"/>
  <c r="AM25" i="14" s="1"/>
  <c r="AI27" i="14"/>
  <c r="AK27" i="14" s="1"/>
  <c r="AM27" i="14" s="1"/>
  <c r="R18" i="14"/>
  <c r="R14" i="14"/>
  <c r="S14" i="14" s="1"/>
  <c r="AI11" i="14"/>
  <c r="AK11" i="14" s="1"/>
  <c r="AM11" i="14" s="1"/>
  <c r="AI35" i="14"/>
  <c r="AK35" i="14" s="1"/>
  <c r="AM35" i="14" s="1"/>
  <c r="R15" i="14"/>
  <c r="R21" i="14"/>
  <c r="AI40" i="14"/>
  <c r="AK40" i="14" s="1"/>
  <c r="AM40" i="14" s="1"/>
  <c r="R40" i="14"/>
  <c r="AI36" i="14"/>
  <c r="AK36" i="14" s="1"/>
  <c r="AM36" i="14" s="1"/>
  <c r="R36" i="14"/>
  <c r="S36" i="14" s="1"/>
  <c r="R34" i="14"/>
  <c r="AI34" i="14"/>
  <c r="AK34" i="14" s="1"/>
  <c r="AM34" i="14" s="1"/>
  <c r="R30" i="14"/>
  <c r="AI30" i="14"/>
  <c r="AK30" i="14" s="1"/>
  <c r="AM30" i="14" s="1"/>
  <c r="AI28" i="14"/>
  <c r="AK28" i="14" s="1"/>
  <c r="AM28" i="14" s="1"/>
  <c r="R28" i="14"/>
  <c r="AI24" i="14"/>
  <c r="AK24" i="14" s="1"/>
  <c r="AM24" i="14" s="1"/>
  <c r="R24" i="14"/>
  <c r="R16" i="14"/>
  <c r="AI16" i="14"/>
  <c r="AK16" i="14" s="1"/>
  <c r="AM16" i="14" s="1"/>
  <c r="AH40" i="14"/>
  <c r="AJ40" i="14" s="1"/>
  <c r="AL40" i="14" s="1"/>
  <c r="R25" i="14"/>
  <c r="R32" i="14"/>
  <c r="L36" i="14"/>
  <c r="R37" i="14"/>
  <c r="AI39" i="14"/>
  <c r="AK39" i="14" s="1"/>
  <c r="AM39" i="14" s="1"/>
  <c r="R11" i="14"/>
  <c r="R20" i="14"/>
  <c r="L38" i="14"/>
  <c r="J41" i="14"/>
  <c r="AR10" i="14"/>
  <c r="R12" i="14"/>
  <c r="AI14" i="14"/>
  <c r="AK14" i="14" s="1"/>
  <c r="AM14" i="14" s="1"/>
  <c r="AR15" i="14"/>
  <c r="AR18" i="14"/>
  <c r="R19" i="14"/>
  <c r="S19" i="14" s="1"/>
  <c r="AI19" i="14"/>
  <c r="AK19" i="14" s="1"/>
  <c r="AM19" i="14" s="1"/>
  <c r="R33" i="14"/>
  <c r="AI33" i="14"/>
  <c r="AK33" i="14" s="1"/>
  <c r="AM33" i="14" s="1"/>
  <c r="Q41" i="14"/>
  <c r="AO41" i="14"/>
  <c r="AR11" i="14"/>
  <c r="R13" i="14"/>
  <c r="S13" i="14" s="1"/>
  <c r="AI17" i="14"/>
  <c r="AK17" i="14" s="1"/>
  <c r="AM17" i="14" s="1"/>
  <c r="R17" i="14"/>
  <c r="AI18" i="14"/>
  <c r="AK18" i="14" s="1"/>
  <c r="AM18" i="14" s="1"/>
  <c r="R22" i="14"/>
  <c r="AI22" i="14"/>
  <c r="AK22" i="14" s="1"/>
  <c r="AM22" i="14" s="1"/>
  <c r="R26" i="14"/>
  <c r="AI26" i="14"/>
  <c r="AK26" i="14" s="1"/>
  <c r="AM26" i="14" s="1"/>
  <c r="M41" i="14"/>
  <c r="R10" i="14"/>
  <c r="AQ41" i="14"/>
  <c r="AR20" i="14"/>
  <c r="AI29" i="14"/>
  <c r="AK29" i="14" s="1"/>
  <c r="AM29" i="14" s="1"/>
  <c r="AR35" i="14"/>
  <c r="AR36" i="14"/>
  <c r="AH37" i="14"/>
  <c r="AJ37" i="14" s="1"/>
  <c r="AL37" i="14" s="1"/>
  <c r="O37" i="14"/>
  <c r="U37" i="14" s="1"/>
  <c r="AR38" i="14"/>
  <c r="U40" i="14"/>
  <c r="X40" i="14" s="1"/>
  <c r="AR40" i="14"/>
  <c r="AR31" i="14"/>
  <c r="AR32" i="14"/>
  <c r="R23" i="14"/>
  <c r="R27" i="14"/>
  <c r="R31" i="14"/>
  <c r="R35" i="14"/>
  <c r="R38" i="14"/>
  <c r="AR46" i="14" l="1"/>
  <c r="O36" i="14"/>
  <c r="AU36" i="14"/>
  <c r="AU38" i="14"/>
  <c r="S31" i="14"/>
  <c r="S32" i="14"/>
  <c r="S26" i="14"/>
  <c r="S25" i="14"/>
  <c r="S34" i="14"/>
  <c r="S11" i="14"/>
  <c r="S24" i="14"/>
  <c r="S29" i="14"/>
  <c r="S20" i="14"/>
  <c r="S27" i="14"/>
  <c r="S28" i="14"/>
  <c r="S12" i="14"/>
  <c r="S16" i="14"/>
  <c r="S23" i="14"/>
  <c r="S33" i="14"/>
  <c r="S35" i="14"/>
  <c r="S22" i="14"/>
  <c r="S17" i="14"/>
  <c r="AH36" i="14"/>
  <c r="AJ36" i="14" s="1"/>
  <c r="AL36" i="14" s="1"/>
  <c r="S30" i="14"/>
  <c r="S15" i="14"/>
  <c r="S18" i="14"/>
  <c r="AH38" i="14"/>
  <c r="AJ38" i="14" s="1"/>
  <c r="AL38" i="14" s="1"/>
  <c r="O38" i="14"/>
  <c r="U38" i="14" s="1"/>
  <c r="AR41" i="14"/>
  <c r="AR44" i="14" s="1"/>
  <c r="AR48" i="14" s="1"/>
  <c r="AK41" i="14"/>
  <c r="AM10" i="14"/>
  <c r="AM41" i="14" s="1"/>
  <c r="AI41" i="14"/>
  <c r="S10" i="14"/>
  <c r="R41" i="14"/>
  <c r="U36" i="14" l="1"/>
  <c r="S41" i="14"/>
  <c r="S44" i="14" s="1"/>
  <c r="F35" i="14" l="1"/>
  <c r="L35" i="14" s="1"/>
  <c r="AU35" i="14" l="1"/>
  <c r="AH35" i="14"/>
  <c r="AJ35" i="14" s="1"/>
  <c r="AL35" i="14" s="1"/>
  <c r="O35" i="14"/>
  <c r="W37" i="14" l="1"/>
  <c r="W38" i="14" s="1"/>
  <c r="X38" i="14" s="1"/>
  <c r="U35" i="14"/>
  <c r="X37" i="14" l="1"/>
  <c r="W39" i="14" l="1"/>
  <c r="X39" i="14" s="1"/>
  <c r="F31" i="14" l="1"/>
  <c r="L31" i="14" s="1"/>
  <c r="F27" i="14"/>
  <c r="L27" i="14" s="1"/>
  <c r="F23" i="14"/>
  <c r="L23" i="14" s="1"/>
  <c r="F19" i="14"/>
  <c r="F15" i="14"/>
  <c r="L15" i="14" s="1"/>
  <c r="F11" i="14"/>
  <c r="L11" i="14" s="1"/>
  <c r="F34" i="14"/>
  <c r="L34" i="14" s="1"/>
  <c r="F30" i="14"/>
  <c r="L30" i="14" s="1"/>
  <c r="F26" i="14"/>
  <c r="L26" i="14" s="1"/>
  <c r="F22" i="14"/>
  <c r="L22" i="14" s="1"/>
  <c r="F18" i="14"/>
  <c r="L18" i="14" s="1"/>
  <c r="F14" i="14"/>
  <c r="L14" i="14" s="1"/>
  <c r="F33" i="14"/>
  <c r="L33" i="14" s="1"/>
  <c r="F29" i="14"/>
  <c r="F25" i="14"/>
  <c r="F21" i="14"/>
  <c r="L21" i="14" s="1"/>
  <c r="F17" i="14"/>
  <c r="F13" i="14"/>
  <c r="F32" i="14"/>
  <c r="L32" i="14" s="1"/>
  <c r="F28" i="14"/>
  <c r="L28" i="14" s="1"/>
  <c r="F24" i="14"/>
  <c r="L24" i="14" s="1"/>
  <c r="F20" i="14"/>
  <c r="L20" i="14" s="1"/>
  <c r="F16" i="14"/>
  <c r="L16" i="14" s="1"/>
  <c r="F12" i="14"/>
  <c r="L12" i="14" s="1"/>
  <c r="J36" i="11" l="1"/>
  <c r="J13" i="11" s="1"/>
  <c r="F35" i="11"/>
  <c r="J35" i="11" s="1"/>
  <c r="J11" i="11" s="1"/>
  <c r="F34" i="11"/>
  <c r="L29" i="14"/>
  <c r="L17" i="14"/>
  <c r="L19" i="14"/>
  <c r="L25" i="14"/>
  <c r="O24" i="14"/>
  <c r="AH24" i="14"/>
  <c r="AJ24" i="14" s="1"/>
  <c r="AL24" i="14" s="1"/>
  <c r="AU24" i="14"/>
  <c r="O16" i="14"/>
  <c r="AU16" i="14"/>
  <c r="AH16" i="14"/>
  <c r="AJ16" i="14" s="1"/>
  <c r="AL16" i="14" s="1"/>
  <c r="AH21" i="14"/>
  <c r="AJ21" i="14" s="1"/>
  <c r="AL21" i="14" s="1"/>
  <c r="AU21" i="14"/>
  <c r="O21" i="14"/>
  <c r="AU32" i="14"/>
  <c r="AH32" i="14"/>
  <c r="AJ32" i="14" s="1"/>
  <c r="AL32" i="14" s="1"/>
  <c r="O32" i="14"/>
  <c r="O15" i="14"/>
  <c r="AU15" i="14"/>
  <c r="AH15" i="14"/>
  <c r="AJ15" i="14" s="1"/>
  <c r="AL15" i="14" s="1"/>
  <c r="AU12" i="14"/>
  <c r="O12" i="14"/>
  <c r="AH12" i="14"/>
  <c r="AJ12" i="14" s="1"/>
  <c r="AL12" i="14" s="1"/>
  <c r="AU28" i="14"/>
  <c r="O28" i="14"/>
  <c r="AH28" i="14"/>
  <c r="AJ28" i="14" s="1"/>
  <c r="AL28" i="14" s="1"/>
  <c r="AU33" i="14"/>
  <c r="AH33" i="14"/>
  <c r="AJ33" i="14" s="1"/>
  <c r="AL33" i="14" s="1"/>
  <c r="O33" i="14"/>
  <c r="AH20" i="14"/>
  <c r="AJ20" i="14" s="1"/>
  <c r="AL20" i="14" s="1"/>
  <c r="AU20" i="14"/>
  <c r="O20" i="14"/>
  <c r="O23" i="14"/>
  <c r="AH23" i="14"/>
  <c r="AJ23" i="14" s="1"/>
  <c r="AL23" i="14" s="1"/>
  <c r="AU23" i="14"/>
  <c r="AU31" i="14"/>
  <c r="O31" i="14"/>
  <c r="AH31" i="14"/>
  <c r="AJ31" i="14" s="1"/>
  <c r="AL31" i="14" s="1"/>
  <c r="O18" i="14"/>
  <c r="AU18" i="14"/>
  <c r="AH18" i="14"/>
  <c r="AJ18" i="14" s="1"/>
  <c r="AL18" i="14" s="1"/>
  <c r="AH26" i="14"/>
  <c r="AJ26" i="14" s="1"/>
  <c r="AL26" i="14" s="1"/>
  <c r="O26" i="14"/>
  <c r="AU26" i="14"/>
  <c r="AU34" i="14"/>
  <c r="AH34" i="14"/>
  <c r="AJ34" i="14" s="1"/>
  <c r="AL34" i="14" s="1"/>
  <c r="O34" i="14"/>
  <c r="O14" i="14"/>
  <c r="AU14" i="14"/>
  <c r="AH14" i="14"/>
  <c r="AJ14" i="14" s="1"/>
  <c r="AL14" i="14" s="1"/>
  <c r="O22" i="14"/>
  <c r="AU22" i="14"/>
  <c r="AH22" i="14"/>
  <c r="AJ22" i="14" s="1"/>
  <c r="AL22" i="14" s="1"/>
  <c r="AU30" i="14"/>
  <c r="O30" i="14"/>
  <c r="AH30" i="14"/>
  <c r="AJ30" i="14" s="1"/>
  <c r="AL30" i="14" s="1"/>
  <c r="AU11" i="14"/>
  <c r="O11" i="14"/>
  <c r="AH11" i="14"/>
  <c r="AJ11" i="14" s="1"/>
  <c r="AL11" i="14" s="1"/>
  <c r="AU27" i="14"/>
  <c r="AH27" i="14"/>
  <c r="AJ27" i="14" s="1"/>
  <c r="AL27" i="14" s="1"/>
  <c r="O27" i="14"/>
  <c r="F10" i="14"/>
  <c r="D41" i="14"/>
  <c r="AH29" i="14" l="1"/>
  <c r="AJ29" i="14" s="1"/>
  <c r="AL29" i="14" s="1"/>
  <c r="AU29" i="14"/>
  <c r="O29" i="14"/>
  <c r="U29" i="14" s="1"/>
  <c r="O17" i="14"/>
  <c r="AH17" i="14"/>
  <c r="AJ17" i="14" s="1"/>
  <c r="AL17" i="14" s="1"/>
  <c r="AU17" i="14"/>
  <c r="AH25" i="14"/>
  <c r="AJ25" i="14" s="1"/>
  <c r="AL25" i="14" s="1"/>
  <c r="O25" i="14"/>
  <c r="U25" i="14" s="1"/>
  <c r="AU25" i="14"/>
  <c r="AH19" i="14"/>
  <c r="AJ19" i="14" s="1"/>
  <c r="AL19" i="14" s="1"/>
  <c r="AU19" i="14"/>
  <c r="O19" i="14"/>
  <c r="I41" i="14"/>
  <c r="L13" i="14"/>
  <c r="U14" i="14"/>
  <c r="U18" i="14"/>
  <c r="U31" i="14"/>
  <c r="U23" i="14"/>
  <c r="U28" i="14"/>
  <c r="U12" i="14"/>
  <c r="U32" i="14"/>
  <c r="U16" i="14"/>
  <c r="U22" i="14"/>
  <c r="U20" i="14"/>
  <c r="U27" i="14"/>
  <c r="U11" i="14"/>
  <c r="U30" i="14"/>
  <c r="U33" i="14"/>
  <c r="U15" i="14"/>
  <c r="U21" i="14"/>
  <c r="U24" i="14"/>
  <c r="L10" i="14"/>
  <c r="F41" i="14"/>
  <c r="U34" i="14"/>
  <c r="U26" i="14"/>
  <c r="U19" i="14" l="1"/>
  <c r="U17" i="14"/>
  <c r="AH13" i="14"/>
  <c r="AJ13" i="14" s="1"/>
  <c r="AL13" i="14" s="1"/>
  <c r="AU13" i="14"/>
  <c r="O13" i="14"/>
  <c r="AH10" i="14"/>
  <c r="AU10" i="14"/>
  <c r="L41" i="14"/>
  <c r="O10" i="14"/>
  <c r="U13" i="14" l="1"/>
  <c r="O41" i="14"/>
  <c r="U10" i="14"/>
  <c r="AJ10" i="14"/>
  <c r="AH41" i="14"/>
  <c r="U41" i="14" l="1"/>
  <c r="U44" i="14" s="1"/>
  <c r="AL10" i="14"/>
  <c r="AL41" i="14" s="1"/>
  <c r="AJ41" i="14"/>
  <c r="I25" i="19" l="1"/>
  <c r="P25" i="19"/>
  <c r="M25" i="19"/>
  <c r="E25" i="19"/>
  <c r="U25" i="19"/>
  <c r="J25" i="19"/>
  <c r="S25" i="19"/>
  <c r="Q25" i="19"/>
  <c r="V25" i="19"/>
  <c r="T25" i="19"/>
  <c r="G25" i="19"/>
  <c r="H25" i="19"/>
  <c r="O25" i="19"/>
  <c r="R25" i="19"/>
  <c r="N25" i="19"/>
  <c r="L25" i="19"/>
  <c r="D25" i="19"/>
  <c r="C25" i="19"/>
  <c r="K25" i="19"/>
  <c r="F25" i="19"/>
  <c r="M27" i="19"/>
  <c r="H27" i="19"/>
  <c r="O27" i="19"/>
  <c r="N27" i="19"/>
  <c r="J27" i="19"/>
  <c r="V27" i="19"/>
  <c r="K27" i="19"/>
  <c r="S27" i="19"/>
  <c r="Q27" i="19"/>
  <c r="T27" i="19"/>
  <c r="D27" i="19"/>
  <c r="R27" i="19"/>
  <c r="I27" i="19"/>
  <c r="P27" i="19"/>
  <c r="F27" i="19"/>
  <c r="E27" i="19"/>
  <c r="G27" i="19"/>
  <c r="C27" i="19"/>
  <c r="L27" i="19"/>
  <c r="U27" i="19"/>
  <c r="H26" i="19"/>
  <c r="D26" i="19"/>
  <c r="L26" i="19"/>
  <c r="O26" i="19"/>
  <c r="N26" i="19"/>
  <c r="F26" i="19"/>
  <c r="R26" i="19"/>
  <c r="K26" i="19"/>
  <c r="G26" i="19"/>
  <c r="J26" i="19"/>
  <c r="T26" i="19"/>
  <c r="E26" i="19"/>
  <c r="Q26" i="19"/>
  <c r="V26" i="19"/>
  <c r="C26" i="19"/>
  <c r="I26" i="19"/>
  <c r="P26" i="19"/>
  <c r="S26" i="19"/>
  <c r="M26" i="19"/>
  <c r="U26" i="19"/>
  <c r="C30" i="19"/>
  <c r="G30" i="19"/>
  <c r="K30" i="19"/>
  <c r="I30" i="19"/>
  <c r="S30" i="19"/>
  <c r="V30" i="19"/>
  <c r="O30" i="19"/>
  <c r="Q30" i="19"/>
  <c r="R30" i="19"/>
  <c r="E30" i="19"/>
  <c r="H30" i="19"/>
  <c r="M30" i="19"/>
  <c r="P30" i="19"/>
  <c r="D30" i="19"/>
  <c r="F30" i="19"/>
  <c r="N30" i="19"/>
  <c r="L30" i="19"/>
  <c r="J30" i="19"/>
  <c r="U30" i="19"/>
  <c r="T30" i="19"/>
  <c r="V7" i="19"/>
  <c r="I7" i="19"/>
  <c r="D7" i="19"/>
  <c r="Q7" i="19"/>
  <c r="T7" i="19"/>
  <c r="E7" i="19"/>
  <c r="J7" i="19"/>
  <c r="R7" i="19"/>
  <c r="K7" i="19"/>
  <c r="P7" i="19"/>
  <c r="M7" i="19"/>
  <c r="N7" i="19"/>
  <c r="U7" i="19"/>
  <c r="G7" i="19"/>
  <c r="S7" i="19"/>
  <c r="C7" i="19"/>
  <c r="L7" i="19"/>
  <c r="F7" i="19"/>
  <c r="O7" i="19"/>
  <c r="H7" i="19"/>
  <c r="D14" i="19"/>
  <c r="S14" i="19"/>
  <c r="E14" i="19"/>
  <c r="K14" i="19"/>
  <c r="F14" i="19"/>
  <c r="G14" i="19"/>
  <c r="T14" i="19"/>
  <c r="R14" i="19"/>
  <c r="C14" i="19"/>
  <c r="V14" i="19"/>
  <c r="J14" i="19"/>
  <c r="N14" i="19"/>
  <c r="H14" i="19"/>
  <c r="M14" i="19"/>
  <c r="I14" i="19"/>
  <c r="L14" i="19"/>
  <c r="Q14" i="19"/>
  <c r="P14" i="19"/>
  <c r="U14" i="19"/>
  <c r="O14" i="19"/>
  <c r="F8" i="19"/>
  <c r="O8" i="19"/>
  <c r="E8" i="19"/>
  <c r="K8" i="19"/>
  <c r="H8" i="19"/>
  <c r="P8" i="19"/>
  <c r="R8" i="19"/>
  <c r="T8" i="19"/>
  <c r="D8" i="19"/>
  <c r="J8" i="19"/>
  <c r="C8" i="19"/>
  <c r="U8" i="19"/>
  <c r="M8" i="19"/>
  <c r="Q8" i="19"/>
  <c r="L8" i="19"/>
  <c r="S8" i="19"/>
  <c r="I8" i="19"/>
  <c r="N8" i="19"/>
  <c r="G8" i="19"/>
  <c r="V8" i="19"/>
  <c r="N12" i="19"/>
  <c r="P12" i="19"/>
  <c r="V12" i="19"/>
  <c r="R12" i="19"/>
  <c r="J12" i="19"/>
  <c r="U12" i="19"/>
  <c r="S12" i="19"/>
  <c r="C12" i="19"/>
  <c r="F12" i="19"/>
  <c r="L12" i="19"/>
  <c r="E12" i="19"/>
  <c r="M12" i="19"/>
  <c r="T12" i="19"/>
  <c r="D12" i="19"/>
  <c r="H12" i="19"/>
  <c r="I12" i="19"/>
  <c r="Q12" i="19"/>
  <c r="O12" i="19"/>
  <c r="G12" i="19"/>
  <c r="K12" i="19"/>
  <c r="T21" i="19"/>
  <c r="U21" i="19"/>
  <c r="N21" i="19"/>
  <c r="E21" i="19"/>
  <c r="R21" i="19"/>
  <c r="I21" i="19"/>
  <c r="F21" i="19"/>
  <c r="K21" i="19"/>
  <c r="H21" i="19"/>
  <c r="M21" i="19"/>
  <c r="P21" i="19"/>
  <c r="V21" i="19"/>
  <c r="D21" i="19"/>
  <c r="G21" i="19"/>
  <c r="O21" i="19"/>
  <c r="L21" i="19"/>
  <c r="S21" i="19"/>
  <c r="C21" i="19"/>
  <c r="J21" i="19"/>
  <c r="Q21" i="19"/>
  <c r="G20" i="19"/>
  <c r="U20" i="19"/>
  <c r="Q20" i="19"/>
  <c r="K20" i="19"/>
  <c r="C20" i="19"/>
  <c r="J20" i="19"/>
  <c r="O20" i="19"/>
  <c r="M20" i="19"/>
  <c r="L20" i="19"/>
  <c r="V20" i="19"/>
  <c r="E20" i="19"/>
  <c r="I20" i="19"/>
  <c r="D20" i="19"/>
  <c r="F20" i="19"/>
  <c r="S20" i="19"/>
  <c r="T20" i="19"/>
  <c r="P20" i="19"/>
  <c r="R20" i="19"/>
  <c r="H20" i="19"/>
  <c r="N20" i="19"/>
  <c r="D19" i="19"/>
  <c r="J19" i="19"/>
  <c r="N19" i="19"/>
  <c r="I19" i="19"/>
  <c r="M19" i="19"/>
  <c r="F19" i="19"/>
  <c r="G19" i="19"/>
  <c r="Q19" i="19"/>
  <c r="L19" i="19"/>
  <c r="K19" i="19"/>
  <c r="R19" i="19"/>
  <c r="P19" i="19"/>
  <c r="U19" i="19"/>
  <c r="C19" i="19"/>
  <c r="E19" i="19"/>
  <c r="H19" i="19"/>
  <c r="T19" i="19"/>
  <c r="O19" i="19"/>
  <c r="S19" i="19"/>
  <c r="V19" i="19"/>
  <c r="M17" i="19"/>
  <c r="E17" i="19"/>
  <c r="T17" i="19"/>
  <c r="C17" i="19"/>
  <c r="K17" i="19"/>
  <c r="N17" i="19"/>
  <c r="Q17" i="19"/>
  <c r="J17" i="19"/>
  <c r="D17" i="19"/>
  <c r="G17" i="19"/>
  <c r="R17" i="19"/>
  <c r="V17" i="19"/>
  <c r="F17" i="19"/>
  <c r="P17" i="19"/>
  <c r="U17" i="19"/>
  <c r="L17" i="19"/>
  <c r="H17" i="19"/>
  <c r="S17" i="19"/>
  <c r="O17" i="19"/>
  <c r="I17" i="19"/>
  <c r="M16" i="19"/>
  <c r="Q16" i="19"/>
  <c r="C16" i="19"/>
  <c r="L16" i="19"/>
  <c r="J16" i="19"/>
  <c r="K16" i="19"/>
  <c r="E16" i="19"/>
  <c r="N16" i="19"/>
  <c r="G16" i="19"/>
  <c r="S16" i="19"/>
  <c r="U16" i="19"/>
  <c r="D16" i="19"/>
  <c r="R16" i="19"/>
  <c r="F16" i="19"/>
  <c r="V16" i="19"/>
  <c r="O16" i="19"/>
  <c r="P16" i="19"/>
  <c r="I16" i="19"/>
  <c r="T16" i="19"/>
  <c r="H16" i="19"/>
  <c r="Q28" i="19"/>
  <c r="K28" i="19"/>
  <c r="S28" i="19"/>
  <c r="E28" i="19"/>
  <c r="U28" i="19"/>
  <c r="M28" i="19"/>
  <c r="J28" i="19"/>
  <c r="I28" i="19"/>
  <c r="F28" i="19"/>
  <c r="C28" i="19"/>
  <c r="H28" i="19"/>
  <c r="N28" i="19"/>
  <c r="O28" i="19"/>
  <c r="T28" i="19"/>
  <c r="L28" i="19"/>
  <c r="R28" i="19"/>
  <c r="G28" i="19"/>
  <c r="D28" i="19"/>
  <c r="P28" i="19"/>
  <c r="V28" i="19"/>
  <c r="R11" i="19"/>
  <c r="D11" i="19"/>
  <c r="E11" i="19"/>
  <c r="N11" i="19"/>
  <c r="T11" i="19"/>
  <c r="F11" i="19"/>
  <c r="V11" i="19"/>
  <c r="Q11" i="19"/>
  <c r="O11" i="19"/>
  <c r="H11" i="19"/>
  <c r="U11" i="19"/>
  <c r="L11" i="19"/>
  <c r="C11" i="19"/>
  <c r="J11" i="19"/>
  <c r="G11" i="19"/>
  <c r="I11" i="19"/>
  <c r="M11" i="19"/>
  <c r="P11" i="19"/>
  <c r="S11" i="19"/>
  <c r="K11" i="19"/>
  <c r="G15" i="19"/>
  <c r="D15" i="19"/>
  <c r="P15" i="19"/>
  <c r="T15" i="19"/>
  <c r="L15" i="19"/>
  <c r="U15" i="19"/>
  <c r="E15" i="19"/>
  <c r="M15" i="19"/>
  <c r="S15" i="19"/>
  <c r="F15" i="19"/>
  <c r="V15" i="19"/>
  <c r="J15" i="19"/>
  <c r="K15" i="19"/>
  <c r="H15" i="19"/>
  <c r="O15" i="19"/>
  <c r="I15" i="19"/>
  <c r="R15" i="19"/>
  <c r="Q15" i="19"/>
  <c r="C15" i="19"/>
  <c r="N15" i="19"/>
  <c r="V18" i="19"/>
  <c r="T18" i="19"/>
  <c r="Q18" i="19"/>
  <c r="P18" i="19"/>
  <c r="I18" i="19"/>
  <c r="J18" i="19"/>
  <c r="D18" i="19"/>
  <c r="K18" i="19"/>
  <c r="M18" i="19"/>
  <c r="F18" i="19"/>
  <c r="C18" i="19"/>
  <c r="L18" i="19"/>
  <c r="N18" i="19"/>
  <c r="S18" i="19"/>
  <c r="G18" i="19"/>
  <c r="H18" i="19"/>
  <c r="O18" i="19"/>
  <c r="E18" i="19"/>
  <c r="U18" i="19"/>
  <c r="R18" i="19"/>
  <c r="M9" i="19"/>
  <c r="U9" i="19"/>
  <c r="K9" i="19"/>
  <c r="T9" i="19"/>
  <c r="S9" i="19"/>
  <c r="L9" i="19"/>
  <c r="E9" i="19"/>
  <c r="J9" i="19"/>
  <c r="G9" i="19"/>
  <c r="V9" i="19"/>
  <c r="N9" i="19"/>
  <c r="Q9" i="19"/>
  <c r="C9" i="19"/>
  <c r="D9" i="19"/>
  <c r="R9" i="19"/>
  <c r="I9" i="19"/>
  <c r="O9" i="19"/>
  <c r="P9" i="19"/>
  <c r="F9" i="19"/>
  <c r="H9" i="19"/>
  <c r="I29" i="19"/>
  <c r="H29" i="19"/>
  <c r="K29" i="19"/>
  <c r="R29" i="19"/>
  <c r="J29" i="19"/>
  <c r="L29" i="19"/>
  <c r="N29" i="19"/>
  <c r="U29" i="19"/>
  <c r="T29" i="19"/>
  <c r="P29" i="19"/>
  <c r="Q29" i="19"/>
  <c r="C29" i="19"/>
  <c r="E29" i="19"/>
  <c r="G29" i="19"/>
  <c r="S29" i="19"/>
  <c r="O29" i="19"/>
  <c r="F29" i="19"/>
  <c r="D29" i="19"/>
  <c r="M29" i="19"/>
  <c r="V29" i="19"/>
  <c r="P22" i="19"/>
  <c r="U22" i="19"/>
  <c r="S22" i="19"/>
  <c r="C22" i="19"/>
  <c r="V22" i="19"/>
  <c r="G22" i="19"/>
  <c r="Q22" i="19"/>
  <c r="N22" i="19"/>
  <c r="F22" i="19"/>
  <c r="E22" i="19"/>
  <c r="L22" i="19"/>
  <c r="R22" i="19"/>
  <c r="K22" i="19"/>
  <c r="H22" i="19"/>
  <c r="I22" i="19"/>
  <c r="O22" i="19"/>
  <c r="J22" i="19"/>
  <c r="M22" i="19"/>
  <c r="T22" i="19"/>
  <c r="D22" i="19"/>
  <c r="C6" i="19"/>
  <c r="F6" i="19"/>
  <c r="I6" i="19"/>
  <c r="J6" i="19"/>
  <c r="V6" i="19"/>
  <c r="K6" i="19"/>
  <c r="G6" i="19"/>
  <c r="M6" i="19"/>
  <c r="Q6" i="19"/>
  <c r="L6" i="19"/>
  <c r="R6" i="19"/>
  <c r="P6" i="19"/>
  <c r="D6" i="19"/>
  <c r="O6" i="19"/>
  <c r="N6" i="19"/>
  <c r="T6" i="19"/>
  <c r="H6" i="19"/>
  <c r="E6" i="19"/>
  <c r="U6" i="19"/>
  <c r="S6" i="19"/>
  <c r="S13" i="19"/>
  <c r="O13" i="19"/>
  <c r="N13" i="19"/>
  <c r="C13" i="19"/>
  <c r="G13" i="19"/>
  <c r="L13" i="19"/>
  <c r="I13" i="19"/>
  <c r="Q13" i="19"/>
  <c r="D13" i="19"/>
  <c r="F13" i="19"/>
  <c r="E13" i="19"/>
  <c r="U13" i="19"/>
  <c r="M13" i="19"/>
  <c r="R13" i="19"/>
  <c r="P13" i="19"/>
  <c r="H13" i="19"/>
  <c r="K13" i="19"/>
  <c r="J13" i="19"/>
  <c r="T13" i="19"/>
  <c r="V13" i="19"/>
  <c r="N24" i="19"/>
  <c r="V24" i="19"/>
  <c r="M24" i="19"/>
  <c r="E24" i="19"/>
  <c r="I24" i="19"/>
  <c r="D24" i="19"/>
  <c r="G24" i="19"/>
  <c r="Q24" i="19"/>
  <c r="J24" i="19"/>
  <c r="K24" i="19"/>
  <c r="O24" i="19"/>
  <c r="F24" i="19"/>
  <c r="H24" i="19"/>
  <c r="T24" i="19"/>
  <c r="C24" i="19"/>
  <c r="U24" i="19"/>
  <c r="L24" i="19"/>
  <c r="P24" i="19"/>
  <c r="R24" i="19"/>
  <c r="S24" i="19"/>
  <c r="L10" i="19"/>
  <c r="V10" i="19"/>
  <c r="F10" i="19"/>
  <c r="P10" i="19"/>
  <c r="H10" i="19"/>
  <c r="R10" i="19"/>
  <c r="D10" i="19"/>
  <c r="E10" i="19"/>
  <c r="G10" i="19"/>
  <c r="T10" i="19"/>
  <c r="M10" i="19"/>
  <c r="U10" i="19"/>
  <c r="S10" i="19"/>
  <c r="K10" i="19"/>
  <c r="N10" i="19"/>
  <c r="O10" i="19"/>
  <c r="Q10" i="19"/>
  <c r="I10" i="19"/>
  <c r="J10" i="19"/>
  <c r="C10" i="19"/>
  <c r="S23" i="19"/>
  <c r="P23" i="19"/>
  <c r="D23" i="19"/>
  <c r="L23" i="19"/>
  <c r="Q23" i="19"/>
  <c r="V23" i="19"/>
  <c r="T23" i="19"/>
  <c r="H23" i="19"/>
  <c r="I23" i="19"/>
  <c r="G23" i="19"/>
  <c r="C23" i="19"/>
  <c r="E23" i="19"/>
  <c r="K23" i="19"/>
  <c r="O23" i="19"/>
  <c r="J23" i="19"/>
  <c r="M23" i="19"/>
  <c r="N23" i="19"/>
  <c r="R23" i="19"/>
  <c r="F23" i="19"/>
  <c r="U23" i="19"/>
  <c r="O5" i="19"/>
  <c r="R5" i="19"/>
  <c r="S5" i="19"/>
  <c r="D5" i="19"/>
  <c r="C5" i="19"/>
  <c r="Q5" i="19"/>
  <c r="N5" i="19"/>
  <c r="P5" i="19"/>
  <c r="T5" i="19"/>
  <c r="H5" i="19"/>
  <c r="L5" i="19"/>
  <c r="M5" i="19"/>
  <c r="F5" i="19"/>
  <c r="U5" i="19"/>
  <c r="V5" i="19"/>
  <c r="G5" i="19"/>
  <c r="K5" i="19"/>
  <c r="I5" i="19"/>
  <c r="J5" i="19"/>
  <c r="E5" i="19"/>
  <c r="J4" i="19" l="1"/>
  <c r="K4" i="19"/>
  <c r="V4" i="19"/>
  <c r="O4" i="19"/>
  <c r="F4" i="19"/>
  <c r="E4" i="19"/>
  <c r="T4" i="19"/>
  <c r="L4" i="19"/>
  <c r="D4" i="19"/>
  <c r="I4" i="19"/>
  <c r="N4" i="19"/>
  <c r="G4" i="19"/>
  <c r="M4" i="19"/>
  <c r="P4" i="19"/>
  <c r="R4" i="19"/>
  <c r="U4" i="19"/>
  <c r="H4" i="19"/>
  <c r="Q4" i="19"/>
  <c r="C4" i="19"/>
  <c r="S4" i="19"/>
  <c r="W18" i="14" l="1"/>
  <c r="X18" i="14" s="1"/>
  <c r="W19" i="14"/>
  <c r="X19" i="14" s="1"/>
  <c r="W16" i="14"/>
  <c r="X16" i="14" s="1"/>
  <c r="W11" i="14"/>
  <c r="X11" i="14" s="1"/>
  <c r="W12" i="14"/>
  <c r="X12" i="14" s="1"/>
  <c r="W30" i="14"/>
  <c r="X30" i="14" s="1"/>
  <c r="W13" i="14"/>
  <c r="X13" i="14" s="1"/>
  <c r="W25" i="14"/>
  <c r="X25" i="14" s="1"/>
  <c r="W24" i="14"/>
  <c r="X24" i="14" s="1"/>
  <c r="W32" i="14"/>
  <c r="X32" i="14" s="1"/>
  <c r="W21" i="14"/>
  <c r="X21" i="14" s="1"/>
  <c r="W23" i="14"/>
  <c r="X23" i="14" s="1"/>
  <c r="W35" i="14"/>
  <c r="X35" i="14" s="1"/>
  <c r="W29" i="14"/>
  <c r="X29" i="14" s="1"/>
  <c r="W27" i="14"/>
  <c r="X27" i="14" s="1"/>
  <c r="W34" i="14"/>
  <c r="X34" i="14" s="1"/>
  <c r="W33" i="14"/>
  <c r="X33" i="14" s="1"/>
  <c r="W22" i="14"/>
  <c r="X22" i="14" s="1"/>
  <c r="W26" i="14"/>
  <c r="X26" i="14" s="1"/>
  <c r="W15" i="14"/>
  <c r="X15" i="14" s="1"/>
  <c r="W31" i="14"/>
  <c r="X31" i="14" s="1"/>
  <c r="W28" i="14"/>
  <c r="X28" i="14" s="1"/>
  <c r="W14" i="14"/>
  <c r="X14" i="14" s="1"/>
  <c r="W36" i="14"/>
  <c r="X36" i="14" s="1"/>
  <c r="W17" i="14"/>
  <c r="X17" i="14" s="1"/>
  <c r="W20" i="14"/>
  <c r="X20" i="14" s="1"/>
  <c r="W10" i="14" l="1"/>
  <c r="X10" i="14" l="1"/>
  <c r="X41" i="14" s="1"/>
  <c r="X44" i="14" s="1"/>
  <c r="W41" i="14"/>
  <c r="W44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Pinkney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Justin Pinkney:</t>
        </r>
        <r>
          <rPr>
            <sz val="9"/>
            <color indexed="81"/>
            <rFont val="Tahoma"/>
            <family val="2"/>
          </rPr>
          <t xml:space="preserve">
All pupils including OLA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Justin Pinkney:</t>
        </r>
        <r>
          <rPr>
            <sz val="9"/>
            <color indexed="81"/>
            <rFont val="Tahoma"/>
            <family val="2"/>
          </rPr>
          <t xml:space="preserve">
EFA 2017/18 payments schedule</t>
        </r>
      </text>
    </comment>
  </commentList>
</comments>
</file>

<file path=xl/sharedStrings.xml><?xml version="1.0" encoding="utf-8"?>
<sst xmlns="http://schemas.openxmlformats.org/spreadsheetml/2006/main" count="522" uniqueCount="237">
  <si>
    <t>Children Young People &amp; Families</t>
  </si>
  <si>
    <t>Place Funding Rate</t>
  </si>
  <si>
    <t>Pre 16</t>
  </si>
  <si>
    <t>Total</t>
  </si>
  <si>
    <t>Hamilton School</t>
  </si>
  <si>
    <t>Special</t>
  </si>
  <si>
    <t>Victoria School</t>
  </si>
  <si>
    <t>Longwill School for the Deaf</t>
  </si>
  <si>
    <t>Calthorpe School</t>
  </si>
  <si>
    <t>Uffculme School</t>
  </si>
  <si>
    <t>Baskerville</t>
  </si>
  <si>
    <t>Hunters Hill Technology College</t>
  </si>
  <si>
    <t>Hallmoor School</t>
  </si>
  <si>
    <t>Braidwood School</t>
  </si>
  <si>
    <t>Selly Oak Trust School (S)</t>
  </si>
  <si>
    <t>Priestley Smith School</t>
  </si>
  <si>
    <t>Dame Ellen Pinsent School</t>
  </si>
  <si>
    <t>Queensbury School (S)</t>
  </si>
  <si>
    <t>Skilts (Residential) School</t>
  </si>
  <si>
    <t>Brays School (S)</t>
  </si>
  <si>
    <t>Mayfield School</t>
  </si>
  <si>
    <t>The Pines Special School</t>
  </si>
  <si>
    <t>Springfield House  School</t>
  </si>
  <si>
    <t>The Bridge School</t>
  </si>
  <si>
    <t>Fox Hollies School</t>
  </si>
  <si>
    <t>Cherry Oak</t>
  </si>
  <si>
    <t>Beaufort School</t>
  </si>
  <si>
    <t>Oscott Manor School</t>
  </si>
  <si>
    <t>Langley School</t>
  </si>
  <si>
    <t>Lindsworth School</t>
  </si>
  <si>
    <t>James Brindley School Media Arts College</t>
  </si>
  <si>
    <t>Academy</t>
  </si>
  <si>
    <t>Total Special Schools</t>
  </si>
  <si>
    <t>James Brindley Alternative Provision</t>
  </si>
  <si>
    <t>James Brindley Hospital School</t>
  </si>
  <si>
    <t>Wilson Stuart Sch-Sports &amp; AL College</t>
  </si>
  <si>
    <t>Recouped by DfE</t>
  </si>
  <si>
    <t>16-19</t>
  </si>
  <si>
    <t>Place</t>
  </si>
  <si>
    <t xml:space="preserve">EFA Post 16 Grant </t>
  </si>
  <si>
    <t>Element 1&amp; 2</t>
  </si>
  <si>
    <t>Apr - Jul</t>
  </si>
  <si>
    <t>Aug - Mar</t>
  </si>
  <si>
    <t>Delegated</t>
  </si>
  <si>
    <t>Funding</t>
  </si>
  <si>
    <t>Less</t>
  </si>
  <si>
    <t>Academy Recoupment</t>
  </si>
  <si>
    <t>DSG - ISB Budget</t>
  </si>
  <si>
    <t>City of Birmingham School</t>
  </si>
  <si>
    <t>A2</t>
  </si>
  <si>
    <t>A3</t>
  </si>
  <si>
    <t>A4</t>
  </si>
  <si>
    <t>B2</t>
  </si>
  <si>
    <t>B3</t>
  </si>
  <si>
    <t>B4</t>
  </si>
  <si>
    <t>C2</t>
  </si>
  <si>
    <t>C3</t>
  </si>
  <si>
    <t>C4</t>
  </si>
  <si>
    <t>D2</t>
  </si>
  <si>
    <t>D3</t>
  </si>
  <si>
    <t>D4</t>
  </si>
  <si>
    <t>E2</t>
  </si>
  <si>
    <t>E3</t>
  </si>
  <si>
    <t>E4</t>
  </si>
  <si>
    <t>A1</t>
  </si>
  <si>
    <t>B1</t>
  </si>
  <si>
    <t>C1</t>
  </si>
  <si>
    <t>D1</t>
  </si>
  <si>
    <t>E1</t>
  </si>
  <si>
    <t>School</t>
  </si>
  <si>
    <t>Residential</t>
  </si>
  <si>
    <t>Birmingham City Council</t>
  </si>
  <si>
    <t>People's Directorate</t>
  </si>
  <si>
    <t>DfE No.</t>
  </si>
  <si>
    <t>Category:</t>
  </si>
  <si>
    <t>A</t>
  </si>
  <si>
    <t>B</t>
  </si>
  <si>
    <t>C</t>
  </si>
  <si>
    <t>D</t>
  </si>
  <si>
    <t>E</t>
  </si>
  <si>
    <t>Need:</t>
  </si>
  <si>
    <t>Speech,
Language &amp; Communication - ASC</t>
  </si>
  <si>
    <t>Cognition &amp; Learning</t>
  </si>
  <si>
    <t>Behaviour, Emotional &amp; Social</t>
  </si>
  <si>
    <t>Sensory</t>
  </si>
  <si>
    <t>Physical</t>
  </si>
  <si>
    <t>Band 1</t>
  </si>
  <si>
    <t>Band 2</t>
  </si>
  <si>
    <t>Band 3</t>
  </si>
  <si>
    <t>Band 4</t>
  </si>
  <si>
    <t>Pupil Assessment Analysis</t>
  </si>
  <si>
    <t>See Section B Below</t>
  </si>
  <si>
    <t xml:space="preserve">Indicative Pupil Premium - (The DfE will not confirm actual allocations until autumn) </t>
  </si>
  <si>
    <t>Devolved Capital Allocation</t>
  </si>
  <si>
    <t>See Section C Below</t>
  </si>
  <si>
    <t>Total Birmingham Pupils Indicative "Top Up" Funding</t>
  </si>
  <si>
    <t>Indicative Other Local Authority Pupils "Top Up" Income</t>
  </si>
  <si>
    <t>Section B - Delegated Funding Analysis</t>
  </si>
  <si>
    <t>Section C - Devolved Funding Analysis</t>
  </si>
  <si>
    <t>Section A - School Budget Summary</t>
  </si>
  <si>
    <t>Environmental Factor</t>
  </si>
  <si>
    <t>Funding includes, banded assessment, school environmental factor, residential funding and transitional protection</t>
  </si>
  <si>
    <t xml:space="preserve">School Specific Funding Factor is </t>
  </si>
  <si>
    <t>This amount is allocated to every pupil within the band</t>
  </si>
  <si>
    <t>Banded Assessment Funding Rates</t>
  </si>
  <si>
    <t>Total Banded Assessment Funding Rates for</t>
  </si>
  <si>
    <t>Per Pupil Transitional Protection</t>
  </si>
  <si>
    <t>DfE</t>
  </si>
  <si>
    <t>AprPlacePre16</t>
  </si>
  <si>
    <t>AprPlacepost16</t>
  </si>
  <si>
    <t>AprFundPre16</t>
  </si>
  <si>
    <t>AprFundpost16</t>
  </si>
  <si>
    <t>TotdelFund</t>
  </si>
  <si>
    <t>PupilsA1</t>
  </si>
  <si>
    <t>PupilsA2</t>
  </si>
  <si>
    <t>PupilsA3</t>
  </si>
  <si>
    <t>PupilsA4</t>
  </si>
  <si>
    <t>PupilsB1</t>
  </si>
  <si>
    <t>PupilsB2</t>
  </si>
  <si>
    <t>PupilsB3</t>
  </si>
  <si>
    <t>PupilsB4</t>
  </si>
  <si>
    <t>PupilsC1</t>
  </si>
  <si>
    <t>PupilsC2</t>
  </si>
  <si>
    <t>PupilsC3</t>
  </si>
  <si>
    <t>PupilsC4</t>
  </si>
  <si>
    <t>PupilsD1</t>
  </si>
  <si>
    <t>PupilsD2</t>
  </si>
  <si>
    <t>PupilsD3</t>
  </si>
  <si>
    <t>PupilsD4</t>
  </si>
  <si>
    <t>PupilsE1</t>
  </si>
  <si>
    <t>PupilsE2</t>
  </si>
  <si>
    <t>PupilsE3</t>
  </si>
  <si>
    <t>PupilsE4</t>
  </si>
  <si>
    <t>Pupils</t>
  </si>
  <si>
    <t>Residential Funding Rate</t>
  </si>
  <si>
    <t>PupilsNP</t>
  </si>
  <si>
    <t>PupilsResi</t>
  </si>
  <si>
    <t>FundA1</t>
  </si>
  <si>
    <t>FundA2</t>
  </si>
  <si>
    <t>FundA3</t>
  </si>
  <si>
    <t>FundA4</t>
  </si>
  <si>
    <t>FundB1</t>
  </si>
  <si>
    <t>FundB2</t>
  </si>
  <si>
    <t>FundB3</t>
  </si>
  <si>
    <t>FundB4</t>
  </si>
  <si>
    <t>FundC1</t>
  </si>
  <si>
    <t>FundC2</t>
  </si>
  <si>
    <t>FundC3</t>
  </si>
  <si>
    <t>FundC4</t>
  </si>
  <si>
    <t>FundD1</t>
  </si>
  <si>
    <t>FundD2</t>
  </si>
  <si>
    <t>FundD3</t>
  </si>
  <si>
    <t>FundD4</t>
  </si>
  <si>
    <t>FundE1</t>
  </si>
  <si>
    <t>FundE2</t>
  </si>
  <si>
    <t>FundE3</t>
  </si>
  <si>
    <t>FundE4</t>
  </si>
  <si>
    <t>FundNP</t>
  </si>
  <si>
    <t>FundResi</t>
  </si>
  <si>
    <t>TotalDevolved</t>
  </si>
  <si>
    <t>CHECK</t>
  </si>
  <si>
    <t>SCSpecFac</t>
  </si>
  <si>
    <t>ResiRate</t>
  </si>
  <si>
    <t>TPTot</t>
  </si>
  <si>
    <t>TPPupil</t>
  </si>
  <si>
    <t>OLAInc</t>
  </si>
  <si>
    <t>PPAlloc</t>
  </si>
  <si>
    <t>DevCap</t>
  </si>
  <si>
    <t>Band</t>
  </si>
  <si>
    <t>(Includes School Specific Factor)</t>
  </si>
  <si>
    <t>Northfield/
Parkway/
Home Tuition</t>
  </si>
  <si>
    <t>North'd/Parkwy</t>
  </si>
  <si>
    <t>Home Tuition</t>
  </si>
  <si>
    <t>PupilsHT</t>
  </si>
  <si>
    <t>FundHT</t>
  </si>
  <si>
    <t>In-Year Commissioned Place Numbers</t>
  </si>
  <si>
    <t>Final Commissioned Place Numbers</t>
  </si>
  <si>
    <t>Indicative</t>
  </si>
  <si>
    <t>Top up</t>
  </si>
  <si>
    <t>Allocation</t>
  </si>
  <si>
    <t>Additional in year place Funding Required</t>
  </si>
  <si>
    <t>Amendments</t>
  </si>
  <si>
    <t>EFA</t>
  </si>
  <si>
    <t>James Brindley School - Dovedale</t>
  </si>
  <si>
    <t>James Brindley School - Northfield</t>
  </si>
  <si>
    <t>James Brindley School - Parkway</t>
  </si>
  <si>
    <t>PRU</t>
  </si>
  <si>
    <t xml:space="preserve">Total Special </t>
  </si>
  <si>
    <t>Post 16 (16-19)</t>
  </si>
  <si>
    <t>Section D - Banded Assessment Funding Rates</t>
  </si>
  <si>
    <t>BurFundApr</t>
  </si>
  <si>
    <t>BurFundSept</t>
  </si>
  <si>
    <t>Transitional Protection</t>
  </si>
  <si>
    <t xml:space="preserve"> Further analysis of funding rates is detailed in Section D</t>
  </si>
  <si>
    <t>Indicative Exceptional Special Needs "Top Up" Funding</t>
  </si>
  <si>
    <t>2016/17</t>
  </si>
  <si>
    <t>Summer 16</t>
  </si>
  <si>
    <t>Autumn 16</t>
  </si>
  <si>
    <t>Spring 17</t>
  </si>
  <si>
    <t>&lt;&lt;-- punch here</t>
  </si>
  <si>
    <t>TBC</t>
  </si>
  <si>
    <t>to check</t>
  </si>
  <si>
    <t>https://www.gov.uk/government/publications/high-needs-funding-arrangements-2019-to-2020</t>
  </si>
  <si>
    <t>No change</t>
  </si>
  <si>
    <t>Status</t>
  </si>
  <si>
    <t>EYPP</t>
  </si>
  <si>
    <t>Additional Place</t>
  </si>
  <si>
    <t>Headings SP Data-Notification File</t>
  </si>
  <si>
    <t>2021/22</t>
  </si>
  <si>
    <t>Special Delegated Funding 2021/22</t>
  </si>
  <si>
    <t xml:space="preserve"> Feb</t>
  </si>
  <si>
    <t>S251 School Budget Share Notification 21/22</t>
  </si>
  <si>
    <t>Total
Core
Funding
2021/22</t>
  </si>
  <si>
    <t>2021/22 Teachers Pay Grant/Teachers Pension Grant</t>
  </si>
  <si>
    <t>2021/22 Commissioned Place Numbers</t>
  </si>
  <si>
    <t>2021/22 Place Funding (Core)</t>
  </si>
  <si>
    <t>Special School Places</t>
  </si>
  <si>
    <t>HN Review Files</t>
  </si>
  <si>
    <t xml:space="preserve">PCN </t>
  </si>
  <si>
    <t>2021/22 revised place numbers</t>
  </si>
  <si>
    <t>Difference in 2021/22 against 2020/21</t>
  </si>
  <si>
    <t>2020/21 place numbers</t>
  </si>
  <si>
    <t>Pre16</t>
  </si>
  <si>
    <t>Post 16</t>
  </si>
  <si>
    <t>Additional Place paid as Top Up</t>
  </si>
  <si>
    <t>Total
Devolved
Funding
2021/22</t>
  </si>
  <si>
    <t>Total Place Funding (Based on Commissioned Places)</t>
  </si>
  <si>
    <t>Total Teachers Pay Grant and Teachers Pension Employers Contribution Grant</t>
  </si>
  <si>
    <t>School to invoice OLA</t>
  </si>
  <si>
    <t xml:space="preserve">                                                        2021/22Financial Year</t>
  </si>
  <si>
    <t>Indicative Devolved Top Up Funding 2021/22</t>
  </si>
  <si>
    <t xml:space="preserve"> SCHOOL NAME</t>
  </si>
  <si>
    <t xml:space="preserve">                                                      Numbers of Pupils</t>
  </si>
  <si>
    <t xml:space="preserve">            Bursary Funding</t>
  </si>
  <si>
    <t xml:space="preserve">                                         Indicative Top Up Funding</t>
  </si>
  <si>
    <t xml:space="preserve">                                 Banded Assessment Pupil Funding Rate</t>
  </si>
  <si>
    <t xml:space="preserve">                       Total Banded Assessment Pupil Funding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</si>
</sst>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  <numFmt numFmtId="165" formatCode="#,##0\ ;\(#,##0\)"/>
    <numFmt numFmtId="166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12"/>
      <name val="Helv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u/>
      <sz val="11"/>
      <color indexed="10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</font>
    <font>
      <i/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11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0" borderId="0"/>
    <xf numFmtId="0" fontId="15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4" borderId="12" xfId="4" applyFont="1" applyBorder="1" applyAlignment="1">
      <alignment horizontal="center"/>
    </xf>
    <xf numFmtId="0" fontId="2" fillId="4" borderId="13" xfId="4" applyFont="1" applyBorder="1" applyAlignment="1">
      <alignment horizontal="center"/>
    </xf>
    <xf numFmtId="0" fontId="0" fillId="0" borderId="0" xfId="0" applyAlignment="1">
      <alignment horizontal="left" indent="1"/>
    </xf>
    <xf numFmtId="0" fontId="2" fillId="4" borderId="0" xfId="4" applyFont="1" applyBorder="1" applyAlignment="1">
      <alignment horizontal="center"/>
    </xf>
    <xf numFmtId="164" fontId="1" fillId="2" borderId="2" xfId="2" applyNumberFormat="1" applyBorder="1"/>
    <xf numFmtId="164" fontId="1" fillId="2" borderId="6" xfId="2" applyNumberFormat="1" applyBorder="1"/>
    <xf numFmtId="0" fontId="1" fillId="2" borderId="12" xfId="2" applyBorder="1"/>
    <xf numFmtId="0" fontId="1" fillId="2" borderId="15" xfId="2" applyBorder="1" applyAlignment="1">
      <alignment horizontal="center"/>
    </xf>
    <xf numFmtId="0" fontId="1" fillId="2" borderId="7" xfId="2" applyBorder="1"/>
    <xf numFmtId="0" fontId="1" fillId="2" borderId="13" xfId="2" applyBorder="1"/>
    <xf numFmtId="164" fontId="1" fillId="6" borderId="17" xfId="6" applyNumberFormat="1" applyBorder="1" applyAlignment="1">
      <alignment vertical="center"/>
    </xf>
    <xf numFmtId="164" fontId="1" fillId="6" borderId="18" xfId="6" applyNumberFormat="1" applyBorder="1" applyAlignment="1">
      <alignment vertical="center"/>
    </xf>
    <xf numFmtId="164" fontId="1" fillId="6" borderId="19" xfId="6" applyNumberFormat="1" applyBorder="1" applyAlignment="1">
      <alignment vertical="center"/>
    </xf>
    <xf numFmtId="17" fontId="2" fillId="4" borderId="12" xfId="4" applyNumberFormat="1" applyFont="1" applyBorder="1" applyAlignment="1">
      <alignment horizontal="center"/>
    </xf>
    <xf numFmtId="17" fontId="2" fillId="4" borderId="0" xfId="4" applyNumberFormat="1" applyFont="1" applyBorder="1" applyAlignment="1">
      <alignment horizontal="center"/>
    </xf>
    <xf numFmtId="164" fontId="1" fillId="4" borderId="2" xfId="1" applyNumberFormat="1" applyFill="1" applyBorder="1"/>
    <xf numFmtId="164" fontId="1" fillId="4" borderId="3" xfId="1" applyNumberFormat="1" applyFill="1" applyBorder="1"/>
    <xf numFmtId="0" fontId="6" fillId="4" borderId="12" xfId="4" applyFont="1" applyBorder="1" applyAlignment="1"/>
    <xf numFmtId="0" fontId="6" fillId="4" borderId="0" xfId="4" applyFont="1" applyBorder="1" applyAlignment="1"/>
    <xf numFmtId="0" fontId="6" fillId="4" borderId="13" xfId="4" applyFont="1" applyBorder="1" applyAlignment="1"/>
    <xf numFmtId="0" fontId="0" fillId="2" borderId="16" xfId="2" applyFont="1" applyBorder="1" applyAlignment="1">
      <alignment horizontal="center"/>
    </xf>
    <xf numFmtId="17" fontId="2" fillId="4" borderId="13" xfId="4" applyNumberFormat="1" applyFont="1" applyBorder="1" applyAlignment="1">
      <alignment horizontal="center"/>
    </xf>
    <xf numFmtId="164" fontId="1" fillId="4" borderId="4" xfId="4" applyNumberFormat="1" applyBorder="1"/>
    <xf numFmtId="164" fontId="1" fillId="4" borderId="6" xfId="1" applyNumberFormat="1" applyFill="1" applyBorder="1"/>
    <xf numFmtId="164" fontId="1" fillId="4" borderId="1" xfId="1" applyNumberFormat="1" applyFill="1" applyBorder="1"/>
    <xf numFmtId="164" fontId="1" fillId="4" borderId="7" xfId="1" applyNumberFormat="1" applyFill="1" applyBorder="1"/>
    <xf numFmtId="164" fontId="1" fillId="4" borderId="5" xfId="1" applyNumberFormat="1" applyFill="1" applyBorder="1"/>
    <xf numFmtId="164" fontId="2" fillId="5" borderId="17" xfId="5" applyNumberFormat="1" applyFont="1" applyBorder="1" applyAlignment="1">
      <alignment vertical="center"/>
    </xf>
    <xf numFmtId="164" fontId="2" fillId="5" borderId="18" xfId="5" applyNumberFormat="1" applyFont="1" applyBorder="1" applyAlignment="1">
      <alignment vertical="center"/>
    </xf>
    <xf numFmtId="164" fontId="2" fillId="5" borderId="19" xfId="5" applyNumberFormat="1" applyFont="1" applyBorder="1" applyAlignment="1">
      <alignment vertical="center"/>
    </xf>
    <xf numFmtId="0" fontId="2" fillId="5" borderId="21" xfId="5" applyFont="1" applyBorder="1" applyAlignment="1">
      <alignment horizontal="center"/>
    </xf>
    <xf numFmtId="0" fontId="2" fillId="5" borderId="22" xfId="5" applyFont="1" applyBorder="1" applyAlignment="1">
      <alignment horizontal="center"/>
    </xf>
    <xf numFmtId="0" fontId="2" fillId="5" borderId="23" xfId="5" applyFont="1" applyBorder="1" applyAlignment="1">
      <alignment horizontal="center"/>
    </xf>
    <xf numFmtId="164" fontId="2" fillId="5" borderId="24" xfId="1" applyNumberFormat="1" applyFont="1" applyFill="1" applyBorder="1"/>
    <xf numFmtId="164" fontId="2" fillId="5" borderId="25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1" applyNumberFormat="1" applyFont="1"/>
    <xf numFmtId="164" fontId="0" fillId="10" borderId="0" xfId="0" applyNumberFormat="1" applyFill="1"/>
    <xf numFmtId="164" fontId="0" fillId="0" borderId="0" xfId="1" applyNumberFormat="1" applyFont="1" applyAlignment="1">
      <alignment horizontal="center"/>
    </xf>
    <xf numFmtId="0" fontId="1" fillId="7" borderId="12" xfId="7" applyBorder="1"/>
    <xf numFmtId="0" fontId="1" fillId="7" borderId="13" xfId="7" applyBorder="1"/>
    <xf numFmtId="0" fontId="1" fillId="7" borderId="15" xfId="7" applyBorder="1" applyAlignment="1">
      <alignment horizontal="center"/>
    </xf>
    <xf numFmtId="0" fontId="1" fillId="7" borderId="16" xfId="7" applyBorder="1" applyAlignment="1">
      <alignment horizontal="center"/>
    </xf>
    <xf numFmtId="164" fontId="1" fillId="7" borderId="2" xfId="7" applyNumberFormat="1" applyBorder="1"/>
    <xf numFmtId="0" fontId="1" fillId="7" borderId="4" xfId="7" applyBorder="1"/>
    <xf numFmtId="164" fontId="1" fillId="7" borderId="6" xfId="7" applyNumberFormat="1" applyBorder="1"/>
    <xf numFmtId="0" fontId="1" fillId="7" borderId="7" xfId="7" applyBorder="1"/>
    <xf numFmtId="0" fontId="1" fillId="7" borderId="6" xfId="7" applyBorder="1"/>
    <xf numFmtId="164" fontId="1" fillId="11" borderId="17" xfId="9" applyNumberFormat="1" applyBorder="1" applyAlignment="1">
      <alignment vertical="center"/>
    </xf>
    <xf numFmtId="164" fontId="1" fillId="11" borderId="18" xfId="9" applyNumberFormat="1" applyBorder="1" applyAlignment="1">
      <alignment vertical="center"/>
    </xf>
    <xf numFmtId="164" fontId="1" fillId="11" borderId="19" xfId="9" applyNumberFormat="1" applyBorder="1" applyAlignment="1">
      <alignment vertical="center"/>
    </xf>
    <xf numFmtId="43" fontId="1" fillId="4" borderId="3" xfId="1" applyFill="1" applyBorder="1"/>
    <xf numFmtId="0" fontId="0" fillId="0" borderId="0" xfId="0" applyFill="1"/>
    <xf numFmtId="0" fontId="2" fillId="0" borderId="0" xfId="5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3" fillId="0" borderId="0" xfId="1" applyNumberFormat="1" applyFont="1" applyFill="1" applyBorder="1" applyAlignment="1">
      <alignment vertical="center"/>
    </xf>
    <xf numFmtId="164" fontId="1" fillId="8" borderId="24" xfId="8" applyNumberFormat="1" applyBorder="1"/>
    <xf numFmtId="164" fontId="1" fillId="8" borderId="25" xfId="8" applyNumberFormat="1" applyBorder="1"/>
    <xf numFmtId="0" fontId="2" fillId="8" borderId="21" xfId="8" applyFont="1" applyBorder="1" applyAlignment="1">
      <alignment horizontal="center"/>
    </xf>
    <xf numFmtId="0" fontId="2" fillId="8" borderId="22" xfId="8" applyFont="1" applyBorder="1" applyAlignment="1">
      <alignment horizontal="center"/>
    </xf>
    <xf numFmtId="0" fontId="2" fillId="8" borderId="23" xfId="8" applyFont="1" applyBorder="1" applyAlignment="1">
      <alignment horizontal="center"/>
    </xf>
    <xf numFmtId="164" fontId="2" fillId="5" borderId="14" xfId="5" applyNumberFormat="1" applyFont="1" applyBorder="1" applyAlignment="1">
      <alignment vertical="center"/>
    </xf>
    <xf numFmtId="164" fontId="2" fillId="0" borderId="0" xfId="5" applyNumberFormat="1" applyFont="1" applyFill="1" applyBorder="1" applyAlignment="1">
      <alignment vertical="center"/>
    </xf>
    <xf numFmtId="164" fontId="2" fillId="8" borderId="14" xfId="8" applyNumberFormat="1" applyFont="1" applyBorder="1" applyAlignment="1">
      <alignment vertical="center"/>
    </xf>
    <xf numFmtId="0" fontId="1" fillId="6" borderId="21" xfId="6" applyBorder="1" applyAlignment="1">
      <alignment horizontal="center"/>
    </xf>
    <xf numFmtId="0" fontId="2" fillId="4" borderId="21" xfId="4" applyFont="1" applyBorder="1" applyAlignment="1">
      <alignment horizontal="center"/>
    </xf>
    <xf numFmtId="0" fontId="1" fillId="6" borderId="22" xfId="6" applyBorder="1" applyAlignment="1">
      <alignment horizontal="center"/>
    </xf>
    <xf numFmtId="0" fontId="6" fillId="4" borderId="22" xfId="4" applyFont="1" applyBorder="1" applyAlignment="1"/>
    <xf numFmtId="17" fontId="1" fillId="2" borderId="12" xfId="2" applyNumberFormat="1" applyBorder="1" applyAlignment="1"/>
    <xf numFmtId="17" fontId="2" fillId="4" borderId="22" xfId="4" applyNumberFormat="1" applyFont="1" applyBorder="1" applyAlignment="1">
      <alignment horizontal="center"/>
    </xf>
    <xf numFmtId="0" fontId="1" fillId="8" borderId="15" xfId="8" applyBorder="1" applyAlignment="1">
      <alignment horizontal="center"/>
    </xf>
    <xf numFmtId="0" fontId="1" fillId="8" borderId="16" xfId="8" applyBorder="1" applyAlignment="1">
      <alignment horizontal="center"/>
    </xf>
    <xf numFmtId="0" fontId="2" fillId="4" borderId="22" xfId="4" applyFont="1" applyBorder="1" applyAlignment="1">
      <alignment horizontal="center"/>
    </xf>
    <xf numFmtId="164" fontId="1" fillId="6" borderId="24" xfId="6" applyNumberFormat="1" applyBorder="1"/>
    <xf numFmtId="0" fontId="1" fillId="8" borderId="6" xfId="8" applyBorder="1"/>
    <xf numFmtId="0" fontId="1" fillId="8" borderId="7" xfId="8" applyBorder="1"/>
    <xf numFmtId="164" fontId="1" fillId="4" borderId="24" xfId="1" applyNumberFormat="1" applyFill="1" applyBorder="1"/>
    <xf numFmtId="164" fontId="1" fillId="4" borderId="25" xfId="1" applyNumberFormat="1" applyFill="1" applyBorder="1"/>
    <xf numFmtId="164" fontId="1" fillId="4" borderId="28" xfId="1" applyNumberFormat="1" applyFill="1" applyBorder="1"/>
    <xf numFmtId="164" fontId="11" fillId="12" borderId="17" xfId="10" applyNumberFormat="1" applyFont="1" applyBorder="1" applyAlignment="1">
      <alignment vertical="center"/>
    </xf>
    <xf numFmtId="0" fontId="11" fillId="12" borderId="19" xfId="10" applyNumberFormat="1" applyFont="1" applyBorder="1" applyAlignment="1">
      <alignment vertical="center"/>
    </xf>
    <xf numFmtId="164" fontId="11" fillId="13" borderId="17" xfId="11" applyNumberFormat="1" applyFont="1" applyBorder="1" applyAlignment="1">
      <alignment vertical="center"/>
    </xf>
    <xf numFmtId="164" fontId="11" fillId="13" borderId="19" xfId="11" applyNumberFormat="1" applyFont="1" applyBorder="1" applyAlignment="1">
      <alignment vertical="center"/>
    </xf>
    <xf numFmtId="165" fontId="1" fillId="7" borderId="2" xfId="1" applyNumberFormat="1" applyFill="1" applyBorder="1"/>
    <xf numFmtId="165" fontId="1" fillId="7" borderId="4" xfId="1" applyNumberFormat="1" applyFill="1" applyBorder="1"/>
    <xf numFmtId="165" fontId="1" fillId="7" borderId="6" xfId="1" applyNumberFormat="1" applyFill="1" applyBorder="1"/>
    <xf numFmtId="165" fontId="1" fillId="7" borderId="7" xfId="1" applyNumberFormat="1" applyFill="1" applyBorder="1"/>
    <xf numFmtId="164" fontId="1" fillId="4" borderId="30" xfId="1" applyNumberFormat="1" applyFill="1" applyBorder="1"/>
    <xf numFmtId="164" fontId="1" fillId="4" borderId="31" xfId="1" applyNumberFormat="1" applyFill="1" applyBorder="1"/>
    <xf numFmtId="164" fontId="1" fillId="4" borderId="32" xfId="1" applyNumberFormat="1" applyFill="1" applyBorder="1"/>
    <xf numFmtId="0" fontId="2" fillId="4" borderId="15" xfId="4" applyFont="1" applyBorder="1" applyAlignment="1">
      <alignment horizontal="center"/>
    </xf>
    <xf numFmtId="0" fontId="2" fillId="4" borderId="26" xfId="4" applyFont="1" applyBorder="1" applyAlignment="1">
      <alignment horizontal="center"/>
    </xf>
    <xf numFmtId="0" fontId="2" fillId="4" borderId="16" xfId="4" applyFont="1" applyBorder="1" applyAlignment="1">
      <alignment horizontal="center"/>
    </xf>
    <xf numFmtId="0" fontId="0" fillId="6" borderId="22" xfId="6" applyFont="1" applyBorder="1" applyAlignment="1">
      <alignment horizontal="center"/>
    </xf>
    <xf numFmtId="164" fontId="1" fillId="10" borderId="25" xfId="6" applyNumberFormat="1" applyFill="1" applyBorder="1"/>
    <xf numFmtId="164" fontId="1" fillId="8" borderId="6" xfId="1" applyNumberFormat="1" applyFill="1" applyBorder="1"/>
    <xf numFmtId="165" fontId="0" fillId="7" borderId="6" xfId="1" applyNumberFormat="1" applyFont="1" applyFill="1" applyBorder="1"/>
    <xf numFmtId="0" fontId="0" fillId="10" borderId="0" xfId="0" applyFill="1"/>
    <xf numFmtId="0" fontId="0" fillId="16" borderId="0" xfId="0" applyFill="1"/>
    <xf numFmtId="0" fontId="0" fillId="16" borderId="13" xfId="2" applyFont="1" applyFill="1" applyBorder="1" applyAlignment="1">
      <alignment horizontal="center"/>
    </xf>
    <xf numFmtId="0" fontId="0" fillId="16" borderId="16" xfId="2" applyFont="1" applyFill="1" applyBorder="1" applyAlignment="1">
      <alignment horizontal="center"/>
    </xf>
    <xf numFmtId="0" fontId="1" fillId="16" borderId="4" xfId="2" applyFill="1" applyBorder="1"/>
    <xf numFmtId="0" fontId="1" fillId="16" borderId="7" xfId="2" applyFill="1" applyBorder="1"/>
    <xf numFmtId="164" fontId="1" fillId="16" borderId="19" xfId="6" applyNumberFormat="1" applyFill="1" applyBorder="1" applyAlignment="1">
      <alignment vertical="center"/>
    </xf>
    <xf numFmtId="0" fontId="16" fillId="0" borderId="0" xfId="20"/>
    <xf numFmtId="0" fontId="0" fillId="0" borderId="0" xfId="0"/>
    <xf numFmtId="164" fontId="0" fillId="0" borderId="0" xfId="1" applyNumberFormat="1" applyFont="1"/>
    <xf numFmtId="164" fontId="1" fillId="14" borderId="25" xfId="6" applyNumberFormat="1" applyFill="1" applyBorder="1"/>
    <xf numFmtId="0" fontId="0" fillId="15" borderId="0" xfId="0" applyFill="1" applyAlignment="1">
      <alignment horizontal="center"/>
    </xf>
    <xf numFmtId="0" fontId="0" fillId="18" borderId="0" xfId="0" applyFill="1"/>
    <xf numFmtId="164" fontId="1" fillId="21" borderId="24" xfId="6" applyNumberFormat="1" applyFill="1" applyBorder="1"/>
    <xf numFmtId="0" fontId="18" fillId="22" borderId="34" xfId="42" applyFont="1" applyFill="1" applyBorder="1" applyAlignment="1" applyProtection="1">
      <alignment horizontal="center" vertical="center" wrapText="1"/>
      <protection hidden="1"/>
    </xf>
    <xf numFmtId="0" fontId="19" fillId="23" borderId="34" xfId="42" applyFont="1" applyFill="1" applyBorder="1" applyAlignment="1" applyProtection="1">
      <alignment horizontal="center" vertical="center" wrapText="1"/>
      <protection hidden="1"/>
    </xf>
    <xf numFmtId="0" fontId="0" fillId="0" borderId="31" xfId="0" applyBorder="1"/>
    <xf numFmtId="164" fontId="1" fillId="6" borderId="25" xfId="6" applyNumberFormat="1" applyBorder="1"/>
    <xf numFmtId="0" fontId="0" fillId="0" borderId="28" xfId="0" applyBorder="1"/>
    <xf numFmtId="0" fontId="0" fillId="0" borderId="35" xfId="0" applyBorder="1"/>
    <xf numFmtId="0" fontId="0" fillId="24" borderId="1" xfId="0" applyFill="1" applyBorder="1" applyAlignment="1" applyProtection="1">
      <alignment wrapText="1"/>
      <protection hidden="1"/>
    </xf>
    <xf numFmtId="0" fontId="20" fillId="24" borderId="9" xfId="0" applyFont="1" applyFill="1" applyBorder="1" applyAlignment="1" applyProtection="1">
      <alignment horizontal="left" indent="1"/>
      <protection hidden="1"/>
    </xf>
    <xf numFmtId="0" fontId="0" fillId="24" borderId="10" xfId="0" applyFill="1" applyBorder="1" applyProtection="1">
      <protection hidden="1"/>
    </xf>
    <xf numFmtId="0" fontId="0" fillId="24" borderId="11" xfId="0" applyFill="1" applyBorder="1" applyProtection="1">
      <protection hidden="1"/>
    </xf>
    <xf numFmtId="0" fontId="0" fillId="9" borderId="12" xfId="0" applyFill="1" applyBorder="1" applyAlignment="1" applyProtection="1">
      <alignment horizontal="left" indent="1"/>
      <protection hidden="1"/>
    </xf>
    <xf numFmtId="0" fontId="0" fillId="24" borderId="0" xfId="0" applyFill="1" applyProtection="1">
      <protection hidden="1"/>
    </xf>
    <xf numFmtId="0" fontId="0" fillId="24" borderId="13" xfId="0" applyFill="1" applyBorder="1" applyProtection="1">
      <protection hidden="1"/>
    </xf>
    <xf numFmtId="0" fontId="0" fillId="9" borderId="12" xfId="0" applyFill="1" applyBorder="1" applyProtection="1">
      <protection hidden="1"/>
    </xf>
    <xf numFmtId="0" fontId="8" fillId="9" borderId="12" xfId="0" applyFont="1" applyFill="1" applyBorder="1" applyAlignment="1" applyProtection="1">
      <alignment horizontal="left" indent="1"/>
      <protection hidden="1"/>
    </xf>
    <xf numFmtId="0" fontId="9" fillId="9" borderId="0" xfId="0" applyFont="1" applyFill="1" applyProtection="1">
      <protection hidden="1"/>
    </xf>
    <xf numFmtId="164" fontId="8" fillId="9" borderId="0" xfId="0" applyNumberFormat="1" applyFont="1" applyFill="1" applyProtection="1">
      <protection hidden="1"/>
    </xf>
    <xf numFmtId="0" fontId="0" fillId="9" borderId="13" xfId="0" applyFill="1" applyBorder="1" applyProtection="1">
      <protection hidden="1"/>
    </xf>
    <xf numFmtId="0" fontId="0" fillId="9" borderId="12" xfId="0" applyFill="1" applyBorder="1" applyAlignment="1" applyProtection="1">
      <alignment horizontal="left" indent="4"/>
      <protection hidden="1"/>
    </xf>
    <xf numFmtId="0" fontId="21" fillId="24" borderId="0" xfId="0" applyFont="1" applyFill="1" applyProtection="1">
      <protection hidden="1"/>
    </xf>
    <xf numFmtId="0" fontId="22" fillId="24" borderId="0" xfId="0" applyFont="1" applyFill="1" applyProtection="1">
      <protection hidden="1"/>
    </xf>
    <xf numFmtId="164" fontId="10" fillId="0" borderId="0" xfId="16" applyNumberFormat="1" applyFont="1" applyFill="1" applyBorder="1" applyProtection="1">
      <protection hidden="1"/>
    </xf>
    <xf numFmtId="0" fontId="0" fillId="9" borderId="0" xfId="0" applyFill="1" applyProtection="1">
      <protection hidden="1"/>
    </xf>
    <xf numFmtId="0" fontId="2" fillId="9" borderId="0" xfId="0" applyFont="1" applyFill="1" applyProtection="1">
      <protection hidden="1"/>
    </xf>
    <xf numFmtId="0" fontId="7" fillId="9" borderId="12" xfId="0" applyFont="1" applyFill="1" applyBorder="1" applyAlignment="1" applyProtection="1">
      <alignment horizontal="left" indent="4"/>
      <protection hidden="1"/>
    </xf>
    <xf numFmtId="0" fontId="8" fillId="9" borderId="0" xfId="0" applyFont="1" applyFill="1" applyAlignment="1" applyProtection="1">
      <alignment horizontal="right"/>
      <protection hidden="1"/>
    </xf>
    <xf numFmtId="0" fontId="8" fillId="9" borderId="12" xfId="0" applyFont="1" applyFill="1" applyBorder="1" applyAlignment="1" applyProtection="1">
      <alignment horizontal="left" vertical="center" indent="1"/>
      <protection hidden="1"/>
    </xf>
    <xf numFmtId="0" fontId="8" fillId="9" borderId="0" xfId="0" applyFont="1" applyFill="1" applyAlignment="1" applyProtection="1">
      <alignment horizontal="center"/>
      <protection hidden="1"/>
    </xf>
    <xf numFmtId="164" fontId="10" fillId="24" borderId="0" xfId="16" applyNumberFormat="1" applyFont="1" applyFill="1" applyBorder="1" applyAlignment="1" applyProtection="1">
      <alignment horizontal="center"/>
      <protection hidden="1"/>
    </xf>
    <xf numFmtId="0" fontId="10" fillId="9" borderId="12" xfId="0" applyFont="1" applyFill="1" applyBorder="1" applyAlignment="1" applyProtection="1">
      <alignment horizontal="left" vertical="center" indent="1"/>
      <protection hidden="1"/>
    </xf>
    <xf numFmtId="0" fontId="0" fillId="24" borderId="15" xfId="0" applyFill="1" applyBorder="1" applyProtection="1">
      <protection hidden="1"/>
    </xf>
    <xf numFmtId="0" fontId="0" fillId="24" borderId="26" xfId="0" applyFill="1" applyBorder="1" applyProtection="1">
      <protection hidden="1"/>
    </xf>
    <xf numFmtId="0" fontId="0" fillId="24" borderId="16" xfId="0" applyFill="1" applyBorder="1" applyProtection="1">
      <protection hidden="1"/>
    </xf>
    <xf numFmtId="0" fontId="0" fillId="24" borderId="9" xfId="0" applyFill="1" applyBorder="1" applyProtection="1">
      <protection hidden="1"/>
    </xf>
    <xf numFmtId="0" fontId="0" fillId="24" borderId="12" xfId="0" applyFill="1" applyBorder="1" applyProtection="1">
      <protection hidden="1"/>
    </xf>
    <xf numFmtId="0" fontId="5" fillId="24" borderId="20" xfId="0" applyFont="1" applyFill="1" applyBorder="1" applyAlignment="1" applyProtection="1">
      <alignment vertical="center"/>
      <protection hidden="1"/>
    </xf>
    <xf numFmtId="0" fontId="5" fillId="24" borderId="28" xfId="0" applyFont="1" applyFill="1" applyBorder="1" applyAlignment="1" applyProtection="1">
      <alignment vertical="center"/>
      <protection hidden="1"/>
    </xf>
    <xf numFmtId="0" fontId="5" fillId="24" borderId="27" xfId="0" applyFont="1" applyFill="1" applyBorder="1" applyAlignment="1" applyProtection="1">
      <alignment vertical="center"/>
      <protection hidden="1"/>
    </xf>
    <xf numFmtId="0" fontId="2" fillId="9" borderId="21" xfId="0" applyFont="1" applyFill="1" applyBorder="1" applyAlignment="1" applyProtection="1">
      <alignment horizontal="center" vertical="center" wrapText="1"/>
      <protection hidden="1"/>
    </xf>
    <xf numFmtId="0" fontId="0" fillId="24" borderId="1" xfId="0" applyFill="1" applyBorder="1" applyAlignment="1" applyProtection="1">
      <alignment horizontal="center"/>
      <protection hidden="1"/>
    </xf>
    <xf numFmtId="0" fontId="22" fillId="24" borderId="22" xfId="0" applyFont="1" applyFill="1" applyBorder="1" applyAlignment="1" applyProtection="1">
      <alignment vertical="center" wrapText="1"/>
      <protection hidden="1"/>
    </xf>
    <xf numFmtId="17" fontId="0" fillId="9" borderId="1" xfId="0" applyNumberFormat="1" applyFill="1" applyBorder="1" applyAlignment="1" applyProtection="1">
      <alignment horizontal="center" vertical="center"/>
      <protection hidden="1"/>
    </xf>
    <xf numFmtId="0" fontId="22" fillId="24" borderId="23" xfId="0" applyFont="1" applyFill="1" applyBorder="1" applyAlignment="1" applyProtection="1">
      <alignment vertical="center" wrapText="1"/>
      <protection hidden="1"/>
    </xf>
    <xf numFmtId="0" fontId="0" fillId="9" borderId="29" xfId="0" applyFill="1" applyBorder="1" applyAlignment="1" applyProtection="1">
      <alignment horizontal="left" vertical="center"/>
      <protection hidden="1"/>
    </xf>
    <xf numFmtId="0" fontId="0" fillId="24" borderId="28" xfId="0" applyFill="1" applyBorder="1" applyAlignment="1" applyProtection="1">
      <alignment vertical="center"/>
      <protection hidden="1"/>
    </xf>
    <xf numFmtId="0" fontId="0" fillId="24" borderId="27" xfId="0" applyFill="1" applyBorder="1" applyAlignment="1" applyProtection="1">
      <alignment vertical="center"/>
      <protection hidden="1"/>
    </xf>
    <xf numFmtId="0" fontId="0" fillId="24" borderId="1" xfId="0" applyFill="1" applyBorder="1" applyAlignment="1" applyProtection="1">
      <alignment horizontal="center" vertical="center"/>
      <protection hidden="1"/>
    </xf>
    <xf numFmtId="0" fontId="0" fillId="25" borderId="20" xfId="0" applyFill="1" applyBorder="1" applyAlignment="1" applyProtection="1">
      <alignment vertical="center"/>
      <protection hidden="1"/>
    </xf>
    <xf numFmtId="0" fontId="0" fillId="25" borderId="27" xfId="0" applyFill="1" applyBorder="1" applyAlignment="1" applyProtection="1">
      <alignment vertical="center"/>
      <protection hidden="1"/>
    </xf>
    <xf numFmtId="0" fontId="0" fillId="24" borderId="0" xfId="0" applyFill="1" applyAlignment="1" applyProtection="1">
      <alignment vertical="center"/>
      <protection hidden="1"/>
    </xf>
    <xf numFmtId="0" fontId="0" fillId="24" borderId="13" xfId="0" applyFill="1" applyBorder="1" applyAlignment="1" applyProtection="1">
      <alignment vertical="center"/>
      <protection hidden="1"/>
    </xf>
    <xf numFmtId="164" fontId="5" fillId="24" borderId="1" xfId="16" applyNumberFormat="1" applyFont="1" applyFill="1" applyBorder="1" applyAlignment="1" applyProtection="1">
      <alignment horizontal="center" vertical="center"/>
      <protection hidden="1"/>
    </xf>
    <xf numFmtId="164" fontId="22" fillId="24" borderId="14" xfId="16" applyNumberFormat="1" applyFont="1" applyFill="1" applyBorder="1" applyAlignment="1" applyProtection="1">
      <alignment vertical="center"/>
      <protection hidden="1"/>
    </xf>
    <xf numFmtId="0" fontId="0" fillId="9" borderId="20" xfId="0" applyFill="1" applyBorder="1" applyAlignment="1" applyProtection="1">
      <alignment vertical="center"/>
      <protection hidden="1"/>
    </xf>
    <xf numFmtId="164" fontId="5" fillId="9" borderId="1" xfId="14" applyNumberFormat="1" applyFont="1" applyFill="1" applyBorder="1" applyAlignment="1" applyProtection="1">
      <alignment vertical="center"/>
      <protection hidden="1"/>
    </xf>
    <xf numFmtId="164" fontId="5" fillId="9" borderId="0" xfId="14" applyNumberFormat="1" applyFont="1" applyFill="1" applyBorder="1" applyAlignment="1" applyProtection="1">
      <alignment vertical="center"/>
      <protection hidden="1"/>
    </xf>
    <xf numFmtId="164" fontId="2" fillId="9" borderId="14" xfId="14" applyNumberFormat="1" applyFont="1" applyFill="1" applyBorder="1" applyAlignment="1" applyProtection="1">
      <alignment vertical="center"/>
      <protection hidden="1"/>
    </xf>
    <xf numFmtId="0" fontId="22" fillId="24" borderId="12" xfId="0" applyFont="1" applyFill="1" applyBorder="1" applyAlignment="1" applyProtection="1">
      <alignment horizontal="left" indent="1"/>
      <protection hidden="1"/>
    </xf>
    <xf numFmtId="0" fontId="0" fillId="24" borderId="1" xfId="0" applyFill="1" applyBorder="1" applyAlignment="1" applyProtection="1">
      <alignment horizontal="left" indent="1"/>
      <protection hidden="1"/>
    </xf>
    <xf numFmtId="0" fontId="0" fillId="24" borderId="12" xfId="0" applyFill="1" applyBorder="1" applyAlignment="1" applyProtection="1">
      <alignment horizontal="center" vertical="center"/>
      <protection hidden="1"/>
    </xf>
    <xf numFmtId="0" fontId="0" fillId="24" borderId="1" xfId="0" applyFill="1" applyBorder="1" applyAlignment="1" applyProtection="1">
      <alignment horizontal="center" vertical="center" wrapText="1"/>
      <protection hidden="1"/>
    </xf>
    <xf numFmtId="0" fontId="0" fillId="24" borderId="0" xfId="0" applyFill="1" applyAlignment="1" applyProtection="1">
      <alignment horizontal="center" vertical="center"/>
      <protection hidden="1"/>
    </xf>
    <xf numFmtId="0" fontId="0" fillId="24" borderId="13" xfId="0" applyFill="1" applyBorder="1" applyAlignment="1" applyProtection="1">
      <alignment horizontal="center" vertical="center"/>
      <protection hidden="1"/>
    </xf>
    <xf numFmtId="0" fontId="0" fillId="24" borderId="12" xfId="0" applyFill="1" applyBorder="1" applyAlignment="1" applyProtection="1">
      <alignment vertical="center"/>
      <protection hidden="1"/>
    </xf>
    <xf numFmtId="0" fontId="0" fillId="24" borderId="1" xfId="0" applyFill="1" applyBorder="1" applyAlignment="1" applyProtection="1">
      <alignment horizontal="left" vertical="center" indent="1"/>
      <protection hidden="1"/>
    </xf>
    <xf numFmtId="0" fontId="0" fillId="24" borderId="1" xfId="0" applyFill="1" applyBorder="1" applyProtection="1">
      <protection hidden="1"/>
    </xf>
    <xf numFmtId="0" fontId="2" fillId="9" borderId="12" xfId="0" applyFont="1" applyFill="1" applyBorder="1" applyAlignment="1" applyProtection="1">
      <alignment horizontal="left" indent="1"/>
      <protection hidden="1"/>
    </xf>
    <xf numFmtId="0" fontId="2" fillId="9" borderId="14" xfId="0" applyFont="1" applyFill="1" applyBorder="1" applyAlignment="1" applyProtection="1">
      <alignment horizontal="center" wrapText="1"/>
      <protection hidden="1"/>
    </xf>
    <xf numFmtId="43" fontId="22" fillId="24" borderId="0" xfId="0" applyNumberFormat="1" applyFont="1" applyFill="1" applyProtection="1">
      <protection hidden="1"/>
    </xf>
    <xf numFmtId="164" fontId="5" fillId="24" borderId="0" xfId="16" applyNumberFormat="1" applyFont="1" applyFill="1" applyBorder="1" applyAlignment="1" applyProtection="1">
      <alignment horizontal="center" vertical="center"/>
      <protection hidden="1"/>
    </xf>
    <xf numFmtId="164" fontId="22" fillId="24" borderId="14" xfId="16" applyNumberFormat="1" applyFont="1" applyFill="1" applyBorder="1" applyProtection="1">
      <protection hidden="1"/>
    </xf>
    <xf numFmtId="0" fontId="23" fillId="24" borderId="12" xfId="0" applyFont="1" applyFill="1" applyBorder="1" applyAlignment="1" applyProtection="1">
      <alignment horizontal="left" indent="1"/>
      <protection hidden="1"/>
    </xf>
    <xf numFmtId="0" fontId="0" fillId="24" borderId="12" xfId="0" applyFill="1" applyBorder="1" applyAlignment="1" applyProtection="1">
      <alignment horizontal="left" indent="1"/>
      <protection hidden="1"/>
    </xf>
    <xf numFmtId="0" fontId="5" fillId="24" borderId="0" xfId="0" applyFont="1" applyFill="1" applyAlignment="1" applyProtection="1">
      <alignment vertical="center"/>
      <protection hidden="1"/>
    </xf>
    <xf numFmtId="0" fontId="5" fillId="24" borderId="0" xfId="0" applyFont="1" applyFill="1" applyProtection="1">
      <protection hidden="1"/>
    </xf>
    <xf numFmtId="0" fontId="24" fillId="24" borderId="0" xfId="0" applyFont="1" applyFill="1" applyProtection="1">
      <protection hidden="1"/>
    </xf>
    <xf numFmtId="0" fontId="0" fillId="24" borderId="0" xfId="0" applyFill="1" applyAlignment="1" applyProtection="1">
      <alignment horizontal="center" vertical="center" wrapText="1"/>
      <protection hidden="1"/>
    </xf>
    <xf numFmtId="43" fontId="5" fillId="24" borderId="1" xfId="16" applyFont="1" applyFill="1" applyBorder="1" applyAlignment="1" applyProtection="1">
      <alignment horizontal="center" vertical="center"/>
      <protection hidden="1"/>
    </xf>
    <xf numFmtId="0" fontId="6" fillId="9" borderId="12" xfId="0" applyFont="1" applyFill="1" applyBorder="1" applyProtection="1">
      <protection hidden="1"/>
    </xf>
    <xf numFmtId="0" fontId="5" fillId="24" borderId="20" xfId="0" applyFont="1" applyFill="1" applyBorder="1" applyProtection="1">
      <protection hidden="1"/>
    </xf>
    <xf numFmtId="0" fontId="0" fillId="24" borderId="28" xfId="0" applyFill="1" applyBorder="1" applyProtection="1">
      <protection hidden="1"/>
    </xf>
    <xf numFmtId="0" fontId="0" fillId="24" borderId="27" xfId="0" applyFill="1" applyBorder="1" applyProtection="1">
      <protection hidden="1"/>
    </xf>
    <xf numFmtId="0" fontId="24" fillId="24" borderId="12" xfId="0" applyFont="1" applyFill="1" applyBorder="1" applyAlignment="1" applyProtection="1">
      <alignment horizontal="left" indent="2"/>
      <protection hidden="1"/>
    </xf>
    <xf numFmtId="3" fontId="0" fillId="24" borderId="1" xfId="0" applyNumberFormat="1" applyFill="1" applyBorder="1" applyAlignment="1" applyProtection="1">
      <alignment horizontal="center" vertical="center"/>
      <protection hidden="1"/>
    </xf>
    <xf numFmtId="0" fontId="0" fillId="24" borderId="20" xfId="0" applyFill="1" applyBorder="1" applyAlignment="1" applyProtection="1">
      <alignment horizontal="center"/>
      <protection hidden="1"/>
    </xf>
    <xf numFmtId="164" fontId="5" fillId="26" borderId="1" xfId="16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10" borderId="0" xfId="0" applyFill="1" applyAlignment="1" applyProtection="1">
      <alignment horizontal="center"/>
      <protection hidden="1"/>
    </xf>
    <xf numFmtId="164" fontId="0" fillId="0" borderId="0" xfId="1" applyNumberFormat="1" applyFont="1" applyProtection="1">
      <protection hidden="1"/>
    </xf>
    <xf numFmtId="164" fontId="0" fillId="0" borderId="0" xfId="0" applyNumberFormat="1" applyProtection="1">
      <protection hidden="1"/>
    </xf>
    <xf numFmtId="164" fontId="0" fillId="10" borderId="0" xfId="0" applyNumberFormat="1" applyFill="1" applyProtection="1">
      <protection hidden="1"/>
    </xf>
    <xf numFmtId="0" fontId="0" fillId="15" borderId="0" xfId="0" applyFill="1" applyAlignment="1" applyProtection="1">
      <alignment horizontal="center"/>
      <protection hidden="1"/>
    </xf>
    <xf numFmtId="0" fontId="5" fillId="19" borderId="0" xfId="0" applyFont="1" applyFill="1" applyAlignment="1" applyProtection="1">
      <alignment horizontal="center"/>
      <protection hidden="1"/>
    </xf>
    <xf numFmtId="0" fontId="0" fillId="20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0" fillId="9" borderId="0" xfId="0" applyFill="1" applyAlignment="1" applyProtection="1">
      <alignment horizontal="center" vertical="center"/>
      <protection hidden="1"/>
    </xf>
    <xf numFmtId="0" fontId="25" fillId="17" borderId="0" xfId="0" applyFont="1" applyFill="1" applyProtection="1">
      <protection locked="0"/>
    </xf>
    <xf numFmtId="3" fontId="26" fillId="0" borderId="33" xfId="0" applyNumberFormat="1" applyFont="1" applyFill="1" applyBorder="1" applyAlignment="1" applyProtection="1">
      <alignment horizontal="left" vertical="center"/>
      <protection hidden="1"/>
    </xf>
    <xf numFmtId="0" fontId="0" fillId="9" borderId="18" xfId="0" applyFill="1" applyBorder="1" applyProtection="1">
      <protection hidden="1"/>
    </xf>
    <xf numFmtId="0" fontId="0" fillId="9" borderId="19" xfId="0" applyFill="1" applyBorder="1" applyProtection="1">
      <protection hidden="1"/>
    </xf>
    <xf numFmtId="0" fontId="2" fillId="4" borderId="9" xfId="4" applyFont="1" applyBorder="1" applyAlignment="1">
      <alignment horizontal="center"/>
    </xf>
    <xf numFmtId="0" fontId="2" fillId="4" borderId="10" xfId="4" applyFont="1" applyBorder="1" applyAlignment="1">
      <alignment horizontal="center"/>
    </xf>
    <xf numFmtId="0" fontId="2" fillId="4" borderId="11" xfId="4" applyFont="1" applyBorder="1" applyAlignment="1">
      <alignment horizontal="center"/>
    </xf>
    <xf numFmtId="0" fontId="1" fillId="7" borderId="17" xfId="7" applyBorder="1" applyAlignment="1">
      <alignment horizontal="center"/>
    </xf>
    <xf numFmtId="0" fontId="1" fillId="7" borderId="18" xfId="7" applyBorder="1" applyAlignment="1">
      <alignment horizontal="center"/>
    </xf>
    <xf numFmtId="0" fontId="1" fillId="7" borderId="19" xfId="7" applyBorder="1" applyAlignment="1">
      <alignment horizontal="center"/>
    </xf>
    <xf numFmtId="0" fontId="1" fillId="2" borderId="17" xfId="2" applyBorder="1" applyAlignment="1">
      <alignment horizontal="center"/>
    </xf>
    <xf numFmtId="0" fontId="1" fillId="2" borderId="18" xfId="2" applyBorder="1" applyAlignment="1">
      <alignment horizontal="center"/>
    </xf>
    <xf numFmtId="0" fontId="1" fillId="2" borderId="19" xfId="2" applyBorder="1" applyAlignment="1">
      <alignment horizontal="center"/>
    </xf>
    <xf numFmtId="17" fontId="1" fillId="2" borderId="9" xfId="2" applyNumberFormat="1" applyBorder="1" applyAlignment="1">
      <alignment horizontal="center"/>
    </xf>
    <xf numFmtId="17" fontId="1" fillId="2" borderId="11" xfId="2" applyNumberFormat="1" applyBorder="1" applyAlignment="1">
      <alignment horizontal="center"/>
    </xf>
    <xf numFmtId="0" fontId="1" fillId="7" borderId="9" xfId="7" applyBorder="1" applyAlignment="1">
      <alignment horizontal="center"/>
    </xf>
    <xf numFmtId="0" fontId="1" fillId="7" borderId="11" xfId="7" applyBorder="1" applyAlignment="1">
      <alignment horizontal="center"/>
    </xf>
    <xf numFmtId="0" fontId="1" fillId="8" borderId="9" xfId="8" applyBorder="1" applyAlignment="1">
      <alignment horizontal="center"/>
    </xf>
    <xf numFmtId="0" fontId="1" fillId="8" borderId="11" xfId="8" applyBorder="1" applyAlignment="1">
      <alignment horizontal="center"/>
    </xf>
    <xf numFmtId="0" fontId="6" fillId="4" borderId="12" xfId="4" applyFont="1" applyBorder="1" applyAlignment="1">
      <alignment horizontal="center"/>
    </xf>
    <xf numFmtId="0" fontId="6" fillId="4" borderId="0" xfId="4" applyFont="1" applyBorder="1" applyAlignment="1">
      <alignment horizontal="center"/>
    </xf>
    <xf numFmtId="0" fontId="6" fillId="4" borderId="13" xfId="4" applyFont="1" applyBorder="1" applyAlignment="1">
      <alignment horizontal="center"/>
    </xf>
    <xf numFmtId="17" fontId="1" fillId="2" borderId="12" xfId="2" applyNumberFormat="1" applyBorder="1" applyAlignment="1">
      <alignment horizontal="center"/>
    </xf>
    <xf numFmtId="0" fontId="1" fillId="2" borderId="13" xfId="2" applyBorder="1" applyAlignment="1">
      <alignment horizontal="center"/>
    </xf>
    <xf numFmtId="17" fontId="0" fillId="7" borderId="12" xfId="7" applyNumberFormat="1" applyFont="1" applyBorder="1" applyAlignment="1">
      <alignment horizontal="center"/>
    </xf>
    <xf numFmtId="0" fontId="1" fillId="7" borderId="13" xfId="7" applyBorder="1" applyAlignment="1">
      <alignment horizontal="center"/>
    </xf>
    <xf numFmtId="17" fontId="0" fillId="2" borderId="12" xfId="2" applyNumberFormat="1" applyFont="1" applyBorder="1" applyAlignment="1">
      <alignment horizontal="center"/>
    </xf>
    <xf numFmtId="0" fontId="0" fillId="24" borderId="20" xfId="0" applyFill="1" applyBorder="1" applyProtection="1">
      <protection hidden="1"/>
    </xf>
    <xf numFmtId="0" fontId="0" fillId="9" borderId="0" xfId="0" applyFill="1" applyAlignment="1" applyProtection="1">
      <alignment wrapText="1"/>
      <protection hidden="1"/>
    </xf>
    <xf numFmtId="0" fontId="0" fillId="9" borderId="0" xfId="0" applyFill="1" applyAlignment="1" applyProtection="1">
      <alignment vertical="top" wrapText="1"/>
      <protection hidden="1"/>
    </xf>
    <xf numFmtId="0" fontId="0" fillId="24" borderId="0" xfId="0" applyFill="1" applyAlignment="1" applyProtection="1">
      <protection hidden="1"/>
    </xf>
    <xf numFmtId="0" fontId="27" fillId="24" borderId="0" xfId="0" applyFont="1" applyFill="1" applyAlignment="1" applyProtection="1">
      <protection hidden="1"/>
    </xf>
    <xf numFmtId="0" fontId="28" fillId="9" borderId="0" xfId="0" applyFont="1" applyFill="1" applyProtection="1">
      <protection hidden="1"/>
    </xf>
    <xf numFmtId="164" fontId="0" fillId="3" borderId="8" xfId="1" applyNumberFormat="1" applyFont="1" applyFill="1" applyBorder="1" applyAlignment="1">
      <alignment vertical="center"/>
    </xf>
    <xf numFmtId="0" fontId="0" fillId="26" borderId="0" xfId="0" applyFont="1" applyFill="1" applyProtection="1">
      <protection hidden="1"/>
    </xf>
  </cellXfs>
  <cellStyles count="116">
    <cellStyle name="%" xfId="3" xr:uid="{00000000-0005-0000-0000-000000000000}"/>
    <cellStyle name="% 2" xfId="13" xr:uid="{00000000-0005-0000-0000-000001000000}"/>
    <cellStyle name="20% - Accent1" xfId="4" builtinId="30"/>
    <cellStyle name="20% - Accent2" xfId="2" builtinId="34"/>
    <cellStyle name="20% - Accent3" xfId="7" builtinId="38"/>
    <cellStyle name="20% - Accent5" xfId="8" builtinId="46"/>
    <cellStyle name="40% - Accent1" xfId="5" builtinId="31"/>
    <cellStyle name="40% - Accent2" xfId="6" builtinId="35"/>
    <cellStyle name="40% - Accent3" xfId="9" builtinId="39"/>
    <cellStyle name="Accent3" xfId="10" builtinId="37"/>
    <cellStyle name="Accent5" xfId="11" builtinId="45"/>
    <cellStyle name="Comma" xfId="1" builtinId="3"/>
    <cellStyle name="Comma 2" xfId="14" xr:uid="{00000000-0005-0000-0000-000014000000}"/>
    <cellStyle name="Comma 2 2" xfId="15" xr:uid="{00000000-0005-0000-0000-000015000000}"/>
    <cellStyle name="Comma 3" xfId="16" xr:uid="{00000000-0005-0000-0000-000016000000}"/>
    <cellStyle name="Comma 3 2" xfId="17" xr:uid="{00000000-0005-0000-0000-000017000000}"/>
    <cellStyle name="Comma 4" xfId="18" xr:uid="{00000000-0005-0000-0000-000018000000}"/>
    <cellStyle name="Comma 5" xfId="19" xr:uid="{00000000-0005-0000-0000-000019000000}"/>
    <cellStyle name="Hyperlink" xfId="20" builtinId="8"/>
    <cellStyle name="Hyperlink 2" xfId="21" xr:uid="{00000000-0005-0000-0000-00001C000000}"/>
    <cellStyle name="Normal" xfId="0" builtinId="0"/>
    <cellStyle name="Normal 10" xfId="22" xr:uid="{00000000-0005-0000-0000-00001E000000}"/>
    <cellStyle name="Normal 11" xfId="23" xr:uid="{00000000-0005-0000-0000-00001F000000}"/>
    <cellStyle name="Normal 11 2" xfId="24" xr:uid="{00000000-0005-0000-0000-000020000000}"/>
    <cellStyle name="Normal 11 2 2" xfId="25" xr:uid="{00000000-0005-0000-0000-000021000000}"/>
    <cellStyle name="Normal 11 3" xfId="26" xr:uid="{00000000-0005-0000-0000-000022000000}"/>
    <cellStyle name="Normal 11 3 2" xfId="27" xr:uid="{00000000-0005-0000-0000-000023000000}"/>
    <cellStyle name="Normal 11 4" xfId="28" xr:uid="{00000000-0005-0000-0000-000024000000}"/>
    <cellStyle name="Normal 12" xfId="29" xr:uid="{00000000-0005-0000-0000-000025000000}"/>
    <cellStyle name="Normal 13" xfId="30" xr:uid="{00000000-0005-0000-0000-000026000000}"/>
    <cellStyle name="Normal 13 2" xfId="31" xr:uid="{00000000-0005-0000-0000-000027000000}"/>
    <cellStyle name="Normal 14" xfId="32" xr:uid="{00000000-0005-0000-0000-000028000000}"/>
    <cellStyle name="Normal 15" xfId="33" xr:uid="{00000000-0005-0000-0000-000029000000}"/>
    <cellStyle name="Normal 15 2" xfId="34" xr:uid="{00000000-0005-0000-0000-00002A000000}"/>
    <cellStyle name="Normal 16" xfId="35" xr:uid="{00000000-0005-0000-0000-00002B000000}"/>
    <cellStyle name="Normal 16 2" xfId="36" xr:uid="{00000000-0005-0000-0000-00002C000000}"/>
    <cellStyle name="Normal 17" xfId="37" xr:uid="{00000000-0005-0000-0000-00002D000000}"/>
    <cellStyle name="Normal 18" xfId="38" xr:uid="{00000000-0005-0000-0000-00002E000000}"/>
    <cellStyle name="Normal 18 2" xfId="39" xr:uid="{00000000-0005-0000-0000-00002F000000}"/>
    <cellStyle name="Normal 19" xfId="40" xr:uid="{00000000-0005-0000-0000-000030000000}"/>
    <cellStyle name="Normal 19 2" xfId="41" xr:uid="{00000000-0005-0000-0000-000031000000}"/>
    <cellStyle name="Normal 2" xfId="42" xr:uid="{00000000-0005-0000-0000-000032000000}"/>
    <cellStyle name="Normal 2 2" xfId="12" xr:uid="{00000000-0005-0000-0000-000033000000}"/>
    <cellStyle name="Normal 2 2 2" xfId="44" xr:uid="{00000000-0005-0000-0000-000034000000}"/>
    <cellStyle name="Normal 2 2 3" xfId="43" xr:uid="{00000000-0005-0000-0000-000035000000}"/>
    <cellStyle name="Normal 2 3" xfId="45" xr:uid="{00000000-0005-0000-0000-000036000000}"/>
    <cellStyle name="Normal 20" xfId="46" xr:uid="{00000000-0005-0000-0000-000037000000}"/>
    <cellStyle name="Normal 3" xfId="47" xr:uid="{00000000-0005-0000-0000-000038000000}"/>
    <cellStyle name="Normal 3 2" xfId="48" xr:uid="{00000000-0005-0000-0000-000039000000}"/>
    <cellStyle name="Normal 3 2 2" xfId="49" xr:uid="{00000000-0005-0000-0000-00003A000000}"/>
    <cellStyle name="Normal 3 2 2 2" xfId="50" xr:uid="{00000000-0005-0000-0000-00003B000000}"/>
    <cellStyle name="Normal 3 2 3" xfId="51" xr:uid="{00000000-0005-0000-0000-00003C000000}"/>
    <cellStyle name="Normal 3 2 3 2" xfId="52" xr:uid="{00000000-0005-0000-0000-00003D000000}"/>
    <cellStyle name="Normal 3 2 4" xfId="53" xr:uid="{00000000-0005-0000-0000-00003E000000}"/>
    <cellStyle name="Normal 3 3" xfId="54" xr:uid="{00000000-0005-0000-0000-00003F000000}"/>
    <cellStyle name="Normal 3 3 2" xfId="55" xr:uid="{00000000-0005-0000-0000-000040000000}"/>
    <cellStyle name="Normal 3 4" xfId="56" xr:uid="{00000000-0005-0000-0000-000041000000}"/>
    <cellStyle name="Normal 3 4 2" xfId="57" xr:uid="{00000000-0005-0000-0000-000042000000}"/>
    <cellStyle name="Normal 3 5" xfId="58" xr:uid="{00000000-0005-0000-0000-000043000000}"/>
    <cellStyle name="Normal 4" xfId="59" xr:uid="{00000000-0005-0000-0000-000044000000}"/>
    <cellStyle name="Normal 4 2" xfId="60" xr:uid="{00000000-0005-0000-0000-000045000000}"/>
    <cellStyle name="Normal 4 2 2" xfId="61" xr:uid="{00000000-0005-0000-0000-000046000000}"/>
    <cellStyle name="Normal 4 2 2 2" xfId="62" xr:uid="{00000000-0005-0000-0000-000047000000}"/>
    <cellStyle name="Normal 4 2 3" xfId="63" xr:uid="{00000000-0005-0000-0000-000048000000}"/>
    <cellStyle name="Normal 4 2 3 2" xfId="64" xr:uid="{00000000-0005-0000-0000-000049000000}"/>
    <cellStyle name="Normal 4 2 4" xfId="65" xr:uid="{00000000-0005-0000-0000-00004A000000}"/>
    <cellStyle name="Normal 4 3" xfId="66" xr:uid="{00000000-0005-0000-0000-00004B000000}"/>
    <cellStyle name="Normal 4 3 2" xfId="67" xr:uid="{00000000-0005-0000-0000-00004C000000}"/>
    <cellStyle name="Normal 4 4" xfId="68" xr:uid="{00000000-0005-0000-0000-00004D000000}"/>
    <cellStyle name="Normal 4 4 2" xfId="69" xr:uid="{00000000-0005-0000-0000-00004E000000}"/>
    <cellStyle name="Normal 4 5" xfId="70" xr:uid="{00000000-0005-0000-0000-00004F000000}"/>
    <cellStyle name="Normal 4 6" xfId="71" xr:uid="{00000000-0005-0000-0000-000050000000}"/>
    <cellStyle name="Normal 5" xfId="72" xr:uid="{00000000-0005-0000-0000-000051000000}"/>
    <cellStyle name="Normal 5 2" xfId="73" xr:uid="{00000000-0005-0000-0000-000052000000}"/>
    <cellStyle name="Normal 5 2 2" xfId="74" xr:uid="{00000000-0005-0000-0000-000053000000}"/>
    <cellStyle name="Normal 5 2 2 2" xfId="75" xr:uid="{00000000-0005-0000-0000-000054000000}"/>
    <cellStyle name="Normal 5 2 3" xfId="76" xr:uid="{00000000-0005-0000-0000-000055000000}"/>
    <cellStyle name="Normal 5 2 3 2" xfId="77" xr:uid="{00000000-0005-0000-0000-000056000000}"/>
    <cellStyle name="Normal 5 2 4" xfId="78" xr:uid="{00000000-0005-0000-0000-000057000000}"/>
    <cellStyle name="Normal 5 3" xfId="79" xr:uid="{00000000-0005-0000-0000-000058000000}"/>
    <cellStyle name="Normal 5 3 2" xfId="80" xr:uid="{00000000-0005-0000-0000-000059000000}"/>
    <cellStyle name="Normal 5 4" xfId="81" xr:uid="{00000000-0005-0000-0000-00005A000000}"/>
    <cellStyle name="Normal 5 4 2" xfId="82" xr:uid="{00000000-0005-0000-0000-00005B000000}"/>
    <cellStyle name="Normal 5 5" xfId="83" xr:uid="{00000000-0005-0000-0000-00005C000000}"/>
    <cellStyle name="Normal 6" xfId="84" xr:uid="{00000000-0005-0000-0000-00005D000000}"/>
    <cellStyle name="Normal 6 2" xfId="85" xr:uid="{00000000-0005-0000-0000-00005E000000}"/>
    <cellStyle name="Normal 6 2 2" xfId="86" xr:uid="{00000000-0005-0000-0000-00005F000000}"/>
    <cellStyle name="Normal 6 2 2 2" xfId="87" xr:uid="{00000000-0005-0000-0000-000060000000}"/>
    <cellStyle name="Normal 6 2 3" xfId="88" xr:uid="{00000000-0005-0000-0000-000061000000}"/>
    <cellStyle name="Normal 6 2 3 2" xfId="89" xr:uid="{00000000-0005-0000-0000-000062000000}"/>
    <cellStyle name="Normal 6 2 4" xfId="90" xr:uid="{00000000-0005-0000-0000-000063000000}"/>
    <cellStyle name="Normal 6 3" xfId="91" xr:uid="{00000000-0005-0000-0000-000064000000}"/>
    <cellStyle name="Normal 6 3 2" xfId="92" xr:uid="{00000000-0005-0000-0000-000065000000}"/>
    <cellStyle name="Normal 6 4" xfId="93" xr:uid="{00000000-0005-0000-0000-000066000000}"/>
    <cellStyle name="Normal 6 4 2" xfId="94" xr:uid="{00000000-0005-0000-0000-000067000000}"/>
    <cellStyle name="Normal 6 5" xfId="95" xr:uid="{00000000-0005-0000-0000-000068000000}"/>
    <cellStyle name="Normal 6 6" xfId="96" xr:uid="{00000000-0005-0000-0000-000069000000}"/>
    <cellStyle name="Normal 7" xfId="97" xr:uid="{00000000-0005-0000-0000-00006A000000}"/>
    <cellStyle name="Normal 7 2" xfId="98" xr:uid="{00000000-0005-0000-0000-00006B000000}"/>
    <cellStyle name="Normal 7 2 2" xfId="99" xr:uid="{00000000-0005-0000-0000-00006C000000}"/>
    <cellStyle name="Normal 7 2 2 2" xfId="100" xr:uid="{00000000-0005-0000-0000-00006D000000}"/>
    <cellStyle name="Normal 7 2 3" xfId="101" xr:uid="{00000000-0005-0000-0000-00006E000000}"/>
    <cellStyle name="Normal 7 2 3 2" xfId="102" xr:uid="{00000000-0005-0000-0000-00006F000000}"/>
    <cellStyle name="Normal 7 2 4" xfId="103" xr:uid="{00000000-0005-0000-0000-000070000000}"/>
    <cellStyle name="Normal 7 3" xfId="104" xr:uid="{00000000-0005-0000-0000-000071000000}"/>
    <cellStyle name="Normal 7 3 2" xfId="105" xr:uid="{00000000-0005-0000-0000-000072000000}"/>
    <cellStyle name="Normal 7 4" xfId="106" xr:uid="{00000000-0005-0000-0000-000073000000}"/>
    <cellStyle name="Normal 7 4 2" xfId="107" xr:uid="{00000000-0005-0000-0000-000074000000}"/>
    <cellStyle name="Normal 7 5" xfId="108" xr:uid="{00000000-0005-0000-0000-000075000000}"/>
    <cellStyle name="Normal 8" xfId="109" xr:uid="{00000000-0005-0000-0000-000076000000}"/>
    <cellStyle name="Normal 9" xfId="110" xr:uid="{00000000-0005-0000-0000-000077000000}"/>
    <cellStyle name="Normal 9 2" xfId="111" xr:uid="{00000000-0005-0000-0000-000078000000}"/>
    <cellStyle name="Normal 9 2 2" xfId="112" xr:uid="{00000000-0005-0000-0000-000079000000}"/>
    <cellStyle name="Normal 9 3" xfId="113" xr:uid="{00000000-0005-0000-0000-00007A000000}"/>
    <cellStyle name="Normal 9 3 2" xfId="114" xr:uid="{00000000-0005-0000-0000-00007B000000}"/>
    <cellStyle name="Normal 9 4" xfId="115" xr:uid="{00000000-0005-0000-0000-00007C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chnical%20Office\Fair%20Funding%20&amp;%20School%20Support\Fair%20Funding\A1%20Formula\21_22%20Actual\Formula\Special%20and%20RB\Collins\Special%20Schools%20Dataset%20file%2021-22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 Temp"/>
      <sheetName val="Pivot Northfield parkway HT"/>
      <sheetName val="Northfield-Parkway-HT"/>
      <sheetName val="JB Dovedale "/>
      <sheetName val="Estimate Summary pivot"/>
      <sheetName val="Sheet3"/>
      <sheetName val="Banded Sum BCC"/>
      <sheetName val="Sheet1"/>
      <sheetName val="Estimate File"/>
      <sheetName val="Banded Sum all SP"/>
      <sheetName val="Banded Sum OLA"/>
      <sheetName val="HN_Review_Outcomes"/>
      <sheetName val="Bands"/>
      <sheetName val="Schools List"/>
      <sheetName val="School Lookup"/>
    </sheetNames>
    <sheetDataSet>
      <sheetData sheetId="0"/>
      <sheetData sheetId="1">
        <row r="3">
          <cell r="A3" t="str">
            <v>Count of UPN</v>
          </cell>
        </row>
      </sheetData>
      <sheetData sheetId="2"/>
      <sheetData sheetId="3"/>
      <sheetData sheetId="4"/>
      <sheetData sheetId="5"/>
      <sheetData sheetId="6">
        <row r="5">
          <cell r="B5">
            <v>1</v>
          </cell>
        </row>
      </sheetData>
      <sheetData sheetId="7"/>
      <sheetData sheetId="8">
        <row r="5">
          <cell r="G5">
            <v>2020</v>
          </cell>
        </row>
      </sheetData>
      <sheetData sheetId="9">
        <row r="8">
          <cell r="B8">
            <v>7016</v>
          </cell>
          <cell r="C8">
            <v>3</v>
          </cell>
          <cell r="D8"/>
          <cell r="E8">
            <v>2</v>
          </cell>
          <cell r="F8">
            <v>86</v>
          </cell>
          <cell r="G8">
            <v>65</v>
          </cell>
          <cell r="H8"/>
          <cell r="I8">
            <v>1</v>
          </cell>
          <cell r="J8"/>
          <cell r="K8"/>
          <cell r="L8">
            <v>2</v>
          </cell>
          <cell r="M8">
            <v>2</v>
          </cell>
          <cell r="N8"/>
          <cell r="O8"/>
          <cell r="P8"/>
          <cell r="Q8"/>
          <cell r="R8"/>
          <cell r="S8"/>
          <cell r="T8">
            <v>1</v>
          </cell>
          <cell r="U8">
            <v>162</v>
          </cell>
        </row>
        <row r="9">
          <cell r="B9">
            <v>7052</v>
          </cell>
          <cell r="C9"/>
          <cell r="D9"/>
          <cell r="E9">
            <v>1</v>
          </cell>
          <cell r="F9">
            <v>27</v>
          </cell>
          <cell r="G9">
            <v>11</v>
          </cell>
          <cell r="H9"/>
          <cell r="I9">
            <v>17</v>
          </cell>
          <cell r="J9">
            <v>12</v>
          </cell>
          <cell r="K9">
            <v>1</v>
          </cell>
          <cell r="L9"/>
          <cell r="M9"/>
          <cell r="N9"/>
          <cell r="O9">
            <v>1</v>
          </cell>
          <cell r="P9"/>
          <cell r="Q9"/>
          <cell r="R9">
            <v>2</v>
          </cell>
          <cell r="S9">
            <v>10</v>
          </cell>
          <cell r="T9"/>
          <cell r="U9">
            <v>82</v>
          </cell>
        </row>
        <row r="10">
          <cell r="B10">
            <v>7030</v>
          </cell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>
            <v>1</v>
          </cell>
          <cell r="O10">
            <v>35</v>
          </cell>
          <cell r="P10">
            <v>36</v>
          </cell>
          <cell r="Q10"/>
          <cell r="R10"/>
          <cell r="S10"/>
          <cell r="T10"/>
          <cell r="U10">
            <v>72</v>
          </cell>
        </row>
        <row r="11">
          <cell r="B11">
            <v>7038</v>
          </cell>
          <cell r="C11">
            <v>1</v>
          </cell>
          <cell r="D11"/>
          <cell r="E11"/>
          <cell r="F11">
            <v>122</v>
          </cell>
          <cell r="G11">
            <v>46</v>
          </cell>
          <cell r="H11"/>
          <cell r="I11">
            <v>18</v>
          </cell>
          <cell r="J11">
            <v>10</v>
          </cell>
          <cell r="K11"/>
          <cell r="L11"/>
          <cell r="M11">
            <v>1</v>
          </cell>
          <cell r="N11">
            <v>1</v>
          </cell>
          <cell r="O11"/>
          <cell r="P11">
            <v>3</v>
          </cell>
          <cell r="Q11">
            <v>1</v>
          </cell>
          <cell r="R11">
            <v>30</v>
          </cell>
          <cell r="S11">
            <v>24</v>
          </cell>
          <cell r="T11">
            <v>3</v>
          </cell>
          <cell r="U11">
            <v>260</v>
          </cell>
        </row>
        <row r="12">
          <cell r="B12">
            <v>7049</v>
          </cell>
          <cell r="C12"/>
          <cell r="D12"/>
          <cell r="E12"/>
          <cell r="F12">
            <v>15</v>
          </cell>
          <cell r="G12">
            <v>12</v>
          </cell>
          <cell r="H12"/>
          <cell r="I12">
            <v>32</v>
          </cell>
          <cell r="J12">
            <v>8</v>
          </cell>
          <cell r="K12"/>
          <cell r="L12">
            <v>2</v>
          </cell>
          <cell r="M12">
            <v>1</v>
          </cell>
          <cell r="N12"/>
          <cell r="O12">
            <v>2</v>
          </cell>
          <cell r="P12">
            <v>1</v>
          </cell>
          <cell r="Q12">
            <v>1</v>
          </cell>
          <cell r="R12">
            <v>7</v>
          </cell>
          <cell r="S12">
            <v>6</v>
          </cell>
          <cell r="T12">
            <v>1</v>
          </cell>
          <cell r="U12">
            <v>88</v>
          </cell>
        </row>
        <row r="13">
          <cell r="B13">
            <v>7013</v>
          </cell>
          <cell r="C13"/>
          <cell r="D13"/>
          <cell r="E13"/>
          <cell r="F13">
            <v>73</v>
          </cell>
          <cell r="G13">
            <v>124</v>
          </cell>
          <cell r="H13"/>
          <cell r="I13">
            <v>70</v>
          </cell>
          <cell r="J13">
            <v>50</v>
          </cell>
          <cell r="K13"/>
          <cell r="L13">
            <v>3</v>
          </cell>
          <cell r="M13">
            <v>9</v>
          </cell>
          <cell r="N13"/>
          <cell r="O13">
            <v>2</v>
          </cell>
          <cell r="P13">
            <v>6</v>
          </cell>
          <cell r="Q13"/>
          <cell r="R13">
            <v>7</v>
          </cell>
          <cell r="S13">
            <v>54</v>
          </cell>
          <cell r="T13"/>
          <cell r="U13">
            <v>398</v>
          </cell>
        </row>
        <row r="14">
          <cell r="B14">
            <v>7051</v>
          </cell>
          <cell r="C14"/>
          <cell r="D14"/>
          <cell r="E14">
            <v>1</v>
          </cell>
          <cell r="F14">
            <v>53</v>
          </cell>
          <cell r="G14">
            <v>12</v>
          </cell>
          <cell r="H14">
            <v>1</v>
          </cell>
          <cell r="I14">
            <v>35</v>
          </cell>
          <cell r="J14">
            <v>8</v>
          </cell>
          <cell r="K14"/>
          <cell r="L14">
            <v>1</v>
          </cell>
          <cell r="M14"/>
          <cell r="N14"/>
          <cell r="O14"/>
          <cell r="P14"/>
          <cell r="Q14"/>
          <cell r="R14"/>
          <cell r="S14"/>
          <cell r="T14"/>
          <cell r="U14">
            <v>111</v>
          </cell>
        </row>
        <row r="15">
          <cell r="B15">
            <v>7035</v>
          </cell>
          <cell r="C15">
            <v>5</v>
          </cell>
          <cell r="D15"/>
          <cell r="E15">
            <v>9</v>
          </cell>
          <cell r="F15">
            <v>63</v>
          </cell>
          <cell r="G15">
            <v>3</v>
          </cell>
          <cell r="H15">
            <v>10</v>
          </cell>
          <cell r="I15">
            <v>49</v>
          </cell>
          <cell r="J15">
            <v>2</v>
          </cell>
          <cell r="K15"/>
          <cell r="L15">
            <v>5</v>
          </cell>
          <cell r="M15">
            <v>2</v>
          </cell>
          <cell r="N15"/>
          <cell r="O15"/>
          <cell r="P15"/>
          <cell r="Q15">
            <v>1</v>
          </cell>
          <cell r="R15"/>
          <cell r="S15"/>
          <cell r="T15">
            <v>1</v>
          </cell>
          <cell r="U15">
            <v>150</v>
          </cell>
        </row>
        <row r="16">
          <cell r="B16">
            <v>7050</v>
          </cell>
          <cell r="C16"/>
          <cell r="D16"/>
          <cell r="E16">
            <v>3</v>
          </cell>
          <cell r="F16">
            <v>24</v>
          </cell>
          <cell r="G16">
            <v>21</v>
          </cell>
          <cell r="H16">
            <v>8</v>
          </cell>
          <cell r="I16">
            <v>34</v>
          </cell>
          <cell r="J16">
            <v>12</v>
          </cell>
          <cell r="K16"/>
          <cell r="L16">
            <v>1</v>
          </cell>
          <cell r="M16">
            <v>2</v>
          </cell>
          <cell r="N16"/>
          <cell r="O16"/>
          <cell r="P16"/>
          <cell r="Q16"/>
          <cell r="R16">
            <v>1</v>
          </cell>
          <cell r="S16">
            <v>1</v>
          </cell>
          <cell r="T16"/>
          <cell r="U16">
            <v>107</v>
          </cell>
        </row>
        <row r="17">
          <cell r="B17">
            <v>7000</v>
          </cell>
          <cell r="C17"/>
          <cell r="D17"/>
          <cell r="E17">
            <v>17</v>
          </cell>
          <cell r="F17">
            <v>45</v>
          </cell>
          <cell r="G17">
            <v>24</v>
          </cell>
          <cell r="H17">
            <v>71</v>
          </cell>
          <cell r="I17">
            <v>89</v>
          </cell>
          <cell r="J17">
            <v>3</v>
          </cell>
          <cell r="K17">
            <v>2</v>
          </cell>
          <cell r="L17">
            <v>5</v>
          </cell>
          <cell r="M17">
            <v>1</v>
          </cell>
          <cell r="N17"/>
          <cell r="O17">
            <v>2</v>
          </cell>
          <cell r="P17"/>
          <cell r="Q17">
            <v>1</v>
          </cell>
          <cell r="R17">
            <v>2</v>
          </cell>
          <cell r="S17"/>
          <cell r="T17"/>
          <cell r="U17">
            <v>262</v>
          </cell>
        </row>
        <row r="18">
          <cell r="B18">
            <v>7006</v>
          </cell>
          <cell r="C18"/>
          <cell r="D18"/>
          <cell r="E18"/>
          <cell r="F18">
            <v>29</v>
          </cell>
          <cell r="G18">
            <v>91</v>
          </cell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>
            <v>1</v>
          </cell>
          <cell r="U18">
            <v>121</v>
          </cell>
        </row>
        <row r="19">
          <cell r="B19">
            <v>7026</v>
          </cell>
          <cell r="C19"/>
          <cell r="D19"/>
          <cell r="E19"/>
          <cell r="F19">
            <v>1</v>
          </cell>
          <cell r="G19"/>
          <cell r="H19"/>
          <cell r="I19"/>
          <cell r="J19"/>
          <cell r="K19"/>
          <cell r="L19">
            <v>20</v>
          </cell>
          <cell r="M19">
            <v>63</v>
          </cell>
          <cell r="N19"/>
          <cell r="O19"/>
          <cell r="P19"/>
          <cell r="Q19"/>
          <cell r="R19"/>
          <cell r="S19"/>
          <cell r="T19"/>
          <cell r="U19">
            <v>84</v>
          </cell>
        </row>
        <row r="20">
          <cell r="B20">
            <v>7063</v>
          </cell>
          <cell r="C20"/>
          <cell r="D20"/>
          <cell r="E20">
            <v>24</v>
          </cell>
          <cell r="F20">
            <v>35</v>
          </cell>
          <cell r="G20">
            <v>6</v>
          </cell>
          <cell r="H20"/>
          <cell r="I20"/>
          <cell r="J20"/>
          <cell r="K20">
            <v>1</v>
          </cell>
          <cell r="L20">
            <v>2</v>
          </cell>
          <cell r="M20">
            <v>3</v>
          </cell>
          <cell r="N20"/>
          <cell r="O20"/>
          <cell r="P20"/>
          <cell r="Q20"/>
          <cell r="R20"/>
          <cell r="S20"/>
          <cell r="T20"/>
          <cell r="U20">
            <v>71</v>
          </cell>
        </row>
        <row r="21">
          <cell r="B21">
            <v>7060</v>
          </cell>
          <cell r="C21">
            <v>1</v>
          </cell>
          <cell r="D21"/>
          <cell r="E21">
            <v>8</v>
          </cell>
          <cell r="F21">
            <v>41</v>
          </cell>
          <cell r="G21">
            <v>2</v>
          </cell>
          <cell r="H21">
            <v>8</v>
          </cell>
          <cell r="I21">
            <v>41</v>
          </cell>
          <cell r="J21">
            <v>2</v>
          </cell>
          <cell r="K21"/>
          <cell r="L21"/>
          <cell r="M21"/>
          <cell r="N21"/>
          <cell r="O21"/>
          <cell r="P21">
            <v>1</v>
          </cell>
          <cell r="Q21"/>
          <cell r="R21">
            <v>1</v>
          </cell>
          <cell r="S21"/>
          <cell r="T21">
            <v>1</v>
          </cell>
          <cell r="U21">
            <v>106</v>
          </cell>
        </row>
        <row r="22">
          <cell r="B22">
            <v>7062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>
            <v>64</v>
          </cell>
          <cell r="M22">
            <v>55</v>
          </cell>
          <cell r="N22"/>
          <cell r="O22"/>
          <cell r="P22"/>
          <cell r="Q22"/>
          <cell r="R22"/>
          <cell r="S22"/>
          <cell r="T22">
            <v>2</v>
          </cell>
          <cell r="U22">
            <v>121</v>
          </cell>
        </row>
        <row r="23">
          <cell r="B23">
            <v>7012</v>
          </cell>
          <cell r="C23"/>
          <cell r="D23"/>
          <cell r="E23"/>
          <cell r="F23">
            <v>1</v>
          </cell>
          <cell r="G23"/>
          <cell r="H23"/>
          <cell r="I23"/>
          <cell r="J23"/>
          <cell r="K23"/>
          <cell r="L23"/>
          <cell r="M23"/>
          <cell r="N23">
            <v>1</v>
          </cell>
          <cell r="O23">
            <v>37</v>
          </cell>
          <cell r="P23">
            <v>13</v>
          </cell>
          <cell r="Q23"/>
          <cell r="R23"/>
          <cell r="S23">
            <v>1</v>
          </cell>
          <cell r="T23"/>
          <cell r="U23">
            <v>53</v>
          </cell>
        </row>
        <row r="24">
          <cell r="B24">
            <v>7040</v>
          </cell>
          <cell r="C24"/>
          <cell r="D24"/>
          <cell r="E24">
            <v>7</v>
          </cell>
          <cell r="F24">
            <v>42</v>
          </cell>
          <cell r="G24">
            <v>92</v>
          </cell>
          <cell r="H24">
            <v>18</v>
          </cell>
          <cell r="I24">
            <v>59</v>
          </cell>
          <cell r="J24">
            <v>46</v>
          </cell>
          <cell r="K24"/>
          <cell r="L24"/>
          <cell r="M24">
            <v>1</v>
          </cell>
          <cell r="N24"/>
          <cell r="O24"/>
          <cell r="P24">
            <v>2</v>
          </cell>
          <cell r="Q24"/>
          <cell r="R24">
            <v>3</v>
          </cell>
          <cell r="S24">
            <v>28</v>
          </cell>
          <cell r="T24"/>
          <cell r="U24">
            <v>298</v>
          </cell>
        </row>
        <row r="25">
          <cell r="B25">
            <v>7053</v>
          </cell>
          <cell r="C25"/>
          <cell r="D25">
            <v>1</v>
          </cell>
          <cell r="E25">
            <v>14</v>
          </cell>
          <cell r="F25">
            <v>58</v>
          </cell>
          <cell r="G25">
            <v>26</v>
          </cell>
          <cell r="H25">
            <v>3</v>
          </cell>
          <cell r="I25">
            <v>5</v>
          </cell>
          <cell r="J25"/>
          <cell r="K25"/>
          <cell r="L25">
            <v>1</v>
          </cell>
          <cell r="M25"/>
          <cell r="N25"/>
          <cell r="O25"/>
          <cell r="P25"/>
          <cell r="Q25"/>
          <cell r="R25"/>
          <cell r="S25"/>
          <cell r="T25">
            <v>1</v>
          </cell>
          <cell r="U25">
            <v>109</v>
          </cell>
        </row>
        <row r="26">
          <cell r="B26">
            <v>7045</v>
          </cell>
          <cell r="C26"/>
          <cell r="D26"/>
          <cell r="E26"/>
          <cell r="F26">
            <v>168</v>
          </cell>
          <cell r="G26">
            <v>41</v>
          </cell>
          <cell r="H26">
            <v>1</v>
          </cell>
          <cell r="I26">
            <v>1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>
            <v>1</v>
          </cell>
          <cell r="U26">
            <v>212</v>
          </cell>
        </row>
        <row r="27">
          <cell r="B27">
            <v>7034</v>
          </cell>
          <cell r="C27">
            <v>4</v>
          </cell>
          <cell r="D27"/>
          <cell r="E27">
            <v>2</v>
          </cell>
          <cell r="F27">
            <v>1</v>
          </cell>
          <cell r="G27">
            <v>1</v>
          </cell>
          <cell r="H27">
            <v>4</v>
          </cell>
          <cell r="I27"/>
          <cell r="J27"/>
          <cell r="K27"/>
          <cell r="L27"/>
          <cell r="M27"/>
          <cell r="N27">
            <v>24</v>
          </cell>
          <cell r="O27">
            <v>36</v>
          </cell>
          <cell r="P27">
            <v>15</v>
          </cell>
          <cell r="Q27"/>
          <cell r="R27">
            <v>2</v>
          </cell>
          <cell r="S27"/>
          <cell r="T27"/>
          <cell r="U27">
            <v>89</v>
          </cell>
        </row>
        <row r="28">
          <cell r="B28">
            <v>7033</v>
          </cell>
          <cell r="C28">
            <v>4</v>
          </cell>
          <cell r="D28"/>
          <cell r="E28">
            <v>74</v>
          </cell>
          <cell r="F28">
            <v>61</v>
          </cell>
          <cell r="G28">
            <v>5</v>
          </cell>
          <cell r="H28">
            <v>74</v>
          </cell>
          <cell r="I28">
            <v>97</v>
          </cell>
          <cell r="J28">
            <v>5</v>
          </cell>
          <cell r="K28">
            <v>11</v>
          </cell>
          <cell r="L28">
            <v>25</v>
          </cell>
          <cell r="M28">
            <v>24</v>
          </cell>
          <cell r="N28">
            <v>2</v>
          </cell>
          <cell r="O28"/>
          <cell r="P28"/>
          <cell r="Q28">
            <v>3</v>
          </cell>
          <cell r="R28">
            <v>2</v>
          </cell>
          <cell r="S28"/>
          <cell r="T28"/>
          <cell r="U28">
            <v>387</v>
          </cell>
        </row>
        <row r="29">
          <cell r="B29">
            <v>7037</v>
          </cell>
          <cell r="C29">
            <v>2</v>
          </cell>
          <cell r="D29"/>
          <cell r="E29"/>
          <cell r="F29"/>
          <cell r="G29"/>
          <cell r="H29"/>
          <cell r="I29"/>
          <cell r="J29"/>
          <cell r="K29"/>
          <cell r="L29">
            <v>32</v>
          </cell>
          <cell r="M29">
            <v>30</v>
          </cell>
          <cell r="N29"/>
          <cell r="O29"/>
          <cell r="P29"/>
          <cell r="Q29"/>
          <cell r="R29"/>
          <cell r="S29"/>
          <cell r="T29">
            <v>4</v>
          </cell>
          <cell r="U29">
            <v>68</v>
          </cell>
        </row>
        <row r="30">
          <cell r="B30">
            <v>7047</v>
          </cell>
          <cell r="C30">
            <v>4</v>
          </cell>
          <cell r="D30"/>
          <cell r="E30"/>
          <cell r="F30">
            <v>4</v>
          </cell>
          <cell r="G30">
            <v>1</v>
          </cell>
          <cell r="H30"/>
          <cell r="I30"/>
          <cell r="J30"/>
          <cell r="K30"/>
          <cell r="L30">
            <v>23</v>
          </cell>
          <cell r="M30">
            <v>54</v>
          </cell>
          <cell r="N30"/>
          <cell r="O30"/>
          <cell r="P30"/>
          <cell r="Q30"/>
          <cell r="R30"/>
          <cell r="S30"/>
          <cell r="T30">
            <v>1</v>
          </cell>
          <cell r="U30">
            <v>87</v>
          </cell>
        </row>
        <row r="31">
          <cell r="B31">
            <v>7014</v>
          </cell>
          <cell r="C31">
            <v>1</v>
          </cell>
          <cell r="D31"/>
          <cell r="E31">
            <v>5</v>
          </cell>
          <cell r="F31">
            <v>106</v>
          </cell>
          <cell r="G31">
            <v>114</v>
          </cell>
          <cell r="H31">
            <v>3</v>
          </cell>
          <cell r="I31">
            <v>3</v>
          </cell>
          <cell r="J31"/>
          <cell r="K31"/>
          <cell r="L31">
            <v>1</v>
          </cell>
          <cell r="M31">
            <v>1</v>
          </cell>
          <cell r="N31"/>
          <cell r="O31"/>
          <cell r="P31"/>
          <cell r="Q31"/>
          <cell r="R31"/>
          <cell r="S31"/>
          <cell r="T31"/>
          <cell r="U31">
            <v>234</v>
          </cell>
        </row>
        <row r="32">
          <cell r="B32">
            <v>7009</v>
          </cell>
          <cell r="C32"/>
          <cell r="D32"/>
          <cell r="E32">
            <v>1</v>
          </cell>
          <cell r="F32">
            <v>2</v>
          </cell>
          <cell r="G32">
            <v>1</v>
          </cell>
          <cell r="H32">
            <v>7</v>
          </cell>
          <cell r="I32">
            <v>45</v>
          </cell>
          <cell r="J32">
            <v>25</v>
          </cell>
          <cell r="K32"/>
          <cell r="L32"/>
          <cell r="M32"/>
          <cell r="N32"/>
          <cell r="O32">
            <v>2</v>
          </cell>
          <cell r="P32">
            <v>9</v>
          </cell>
          <cell r="Q32">
            <v>7</v>
          </cell>
          <cell r="R32">
            <v>58</v>
          </cell>
          <cell r="S32">
            <v>66</v>
          </cell>
          <cell r="T32"/>
          <cell r="U32">
            <v>223</v>
          </cell>
        </row>
        <row r="33">
          <cell r="B33">
            <v>7031</v>
          </cell>
          <cell r="C33"/>
          <cell r="D33"/>
          <cell r="E33"/>
          <cell r="F33">
            <v>1</v>
          </cell>
          <cell r="G33">
            <v>2</v>
          </cell>
          <cell r="H33">
            <v>7</v>
          </cell>
          <cell r="I33">
            <v>31</v>
          </cell>
          <cell r="J33">
            <v>13</v>
          </cell>
          <cell r="K33"/>
          <cell r="L33">
            <v>1</v>
          </cell>
          <cell r="M33"/>
          <cell r="N33"/>
          <cell r="O33">
            <v>1</v>
          </cell>
          <cell r="P33"/>
          <cell r="Q33">
            <v>32</v>
          </cell>
          <cell r="R33">
            <v>47</v>
          </cell>
          <cell r="S33">
            <v>100</v>
          </cell>
          <cell r="T33"/>
          <cell r="U33">
            <v>235</v>
          </cell>
        </row>
        <row r="34">
          <cell r="B34">
            <v>7036</v>
          </cell>
          <cell r="C34">
            <v>1</v>
          </cell>
          <cell r="D34"/>
          <cell r="E34">
            <v>21</v>
          </cell>
          <cell r="F34">
            <v>28</v>
          </cell>
          <cell r="G34">
            <v>2</v>
          </cell>
          <cell r="H34">
            <v>62</v>
          </cell>
          <cell r="I34">
            <v>83</v>
          </cell>
          <cell r="J34">
            <v>6</v>
          </cell>
          <cell r="K34">
            <v>5</v>
          </cell>
          <cell r="L34">
            <v>25</v>
          </cell>
          <cell r="M34">
            <v>10</v>
          </cell>
          <cell r="N34"/>
          <cell r="O34"/>
          <cell r="P34"/>
          <cell r="Q34"/>
          <cell r="R34"/>
          <cell r="S34"/>
          <cell r="T34"/>
          <cell r="U34">
            <v>243</v>
          </cell>
        </row>
        <row r="35">
          <cell r="C35">
            <v>26</v>
          </cell>
          <cell r="D35">
            <v>1</v>
          </cell>
          <cell r="E35">
            <v>189</v>
          </cell>
          <cell r="F35">
            <v>1086</v>
          </cell>
          <cell r="G35">
            <v>702</v>
          </cell>
          <cell r="H35">
            <v>277</v>
          </cell>
          <cell r="I35">
            <v>710</v>
          </cell>
          <cell r="J35">
            <v>202</v>
          </cell>
          <cell r="K35">
            <v>20</v>
          </cell>
          <cell r="L35">
            <v>213</v>
          </cell>
          <cell r="M35">
            <v>259</v>
          </cell>
          <cell r="N35">
            <v>29</v>
          </cell>
          <cell r="O35">
            <v>118</v>
          </cell>
          <cell r="P35">
            <v>86</v>
          </cell>
          <cell r="Q35">
            <v>46</v>
          </cell>
          <cell r="R35">
            <v>162</v>
          </cell>
          <cell r="S35">
            <v>290</v>
          </cell>
          <cell r="T35">
            <v>17</v>
          </cell>
          <cell r="U35">
            <v>4433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publications/high-needs-funding-arrangements-2019-to-2020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C49"/>
  <sheetViews>
    <sheetView zoomScale="95" zoomScaleNormal="95" workbookViewId="0">
      <pane xSplit="2" ySplit="9" topLeftCell="C31" activePane="bottomRight" state="frozen"/>
      <selection activeCell="Q24" sqref="Q24"/>
      <selection pane="topRight" activeCell="Q24" sqref="Q24"/>
      <selection pane="bottomLeft" activeCell="Q24" sqref="Q24"/>
      <selection pane="bottomRight" activeCell="D41" sqref="D41"/>
    </sheetView>
  </sheetViews>
  <sheetFormatPr defaultRowHeight="14.5" x14ac:dyDescent="0.35"/>
  <cols>
    <col min="2" max="2" width="38.6328125" bestFit="1" customWidth="1"/>
    <col min="3" max="3" width="11.6328125" style="42" customWidth="1"/>
    <col min="4" max="4" width="10.6328125" customWidth="1"/>
    <col min="5" max="5" width="0.90625" customWidth="1"/>
    <col min="6" max="6" width="7.6328125" customWidth="1"/>
    <col min="7" max="7" width="7.90625" style="106" customWidth="1"/>
    <col min="8" max="8" width="0.90625" customWidth="1"/>
    <col min="9" max="10" width="7.6328125" customWidth="1"/>
    <col min="11" max="11" width="0.6328125" customWidth="1"/>
    <col min="12" max="13" width="7.6328125" customWidth="1"/>
    <col min="14" max="14" width="0.6328125" customWidth="1"/>
    <col min="15" max="15" width="11.453125" customWidth="1"/>
    <col min="16" max="16" width="0.90625" customWidth="1"/>
    <col min="17" max="18" width="11.453125" customWidth="1"/>
    <col min="19" max="19" width="13" customWidth="1"/>
    <col min="20" max="20" width="0.90625" customWidth="1"/>
    <col min="21" max="21" width="13" customWidth="1"/>
    <col min="22" max="22" width="0.6328125" style="60" customWidth="1"/>
    <col min="23" max="24" width="13" customWidth="1"/>
    <col min="25" max="25" width="21.6328125" customWidth="1"/>
    <col min="26" max="26" width="0.90625" customWidth="1"/>
    <col min="27" max="27" width="8.36328125" customWidth="1"/>
    <col min="28" max="28" width="8.08984375" customWidth="1"/>
    <col min="29" max="29" width="8.54296875" customWidth="1"/>
    <col min="30" max="30" width="9" customWidth="1"/>
    <col min="31" max="31" width="9.08984375" customWidth="1"/>
    <col min="32" max="32" width="8.36328125" customWidth="1"/>
    <col min="33" max="33" width="0.90625" customWidth="1"/>
    <col min="34" max="35" width="8.36328125" customWidth="1"/>
    <col min="36" max="36" width="8.54296875" customWidth="1"/>
    <col min="37" max="37" width="9" customWidth="1"/>
    <col min="38" max="38" width="9.08984375" customWidth="1"/>
    <col min="39" max="39" width="8.36328125" customWidth="1"/>
    <col min="40" max="40" width="0.6328125" customWidth="1"/>
    <col min="41" max="41" width="12" customWidth="1"/>
    <col min="42" max="42" width="11.36328125" customWidth="1"/>
    <col min="43" max="44" width="11.453125" customWidth="1"/>
    <col min="45" max="45" width="6.36328125" customWidth="1"/>
    <col min="46" max="46" width="3.453125" customWidth="1"/>
    <col min="47" max="47" width="11" customWidth="1"/>
    <col min="48" max="48" width="16.6328125" customWidth="1"/>
    <col min="50" max="53" width="8.7265625" style="113"/>
    <col min="54" max="54" width="10.54296875" customWidth="1"/>
  </cols>
  <sheetData>
    <row r="1" spans="1:55" x14ac:dyDescent="0.35">
      <c r="A1" s="1" t="s">
        <v>0</v>
      </c>
      <c r="B1" s="1"/>
      <c r="C1" s="2"/>
      <c r="J1" s="106"/>
      <c r="L1" t="s">
        <v>201</v>
      </c>
      <c r="AU1">
        <v>398</v>
      </c>
    </row>
    <row r="2" spans="1:55" x14ac:dyDescent="0.35">
      <c r="A2" s="1"/>
      <c r="B2" s="1"/>
      <c r="C2" s="2"/>
    </row>
    <row r="3" spans="1:55" x14ac:dyDescent="0.35">
      <c r="A3" s="1" t="s">
        <v>209</v>
      </c>
      <c r="B3" s="1"/>
      <c r="C3" s="2"/>
    </row>
    <row r="4" spans="1:55" x14ac:dyDescent="0.35">
      <c r="A4" s="1"/>
      <c r="B4" s="1"/>
      <c r="C4" s="2"/>
    </row>
    <row r="5" spans="1:55" ht="15" thickBot="1" x14ac:dyDescent="0.4">
      <c r="A5" s="1"/>
      <c r="B5" s="1" t="s">
        <v>1</v>
      </c>
      <c r="C5" s="3">
        <v>10000</v>
      </c>
    </row>
    <row r="6" spans="1:55" ht="15" thickBot="1" x14ac:dyDescent="0.4">
      <c r="D6" s="72"/>
      <c r="I6" s="112" t="s">
        <v>202</v>
      </c>
      <c r="O6" s="73"/>
      <c r="Q6" s="222" t="s">
        <v>39</v>
      </c>
      <c r="R6" s="223"/>
      <c r="S6" s="224"/>
      <c r="U6" s="37" t="s">
        <v>3</v>
      </c>
      <c r="V6" s="61"/>
      <c r="W6" s="66" t="s">
        <v>177</v>
      </c>
      <c r="X6" s="66"/>
      <c r="AA6" s="225" t="s">
        <v>175</v>
      </c>
      <c r="AB6" s="226"/>
      <c r="AC6" s="226"/>
      <c r="AD6" s="226"/>
      <c r="AE6" s="226"/>
      <c r="AF6" s="227"/>
      <c r="AH6" s="228" t="s">
        <v>176</v>
      </c>
      <c r="AI6" s="229"/>
      <c r="AJ6" s="229"/>
      <c r="AK6" s="229"/>
      <c r="AL6" s="229"/>
      <c r="AM6" s="230"/>
      <c r="AO6" s="222" t="s">
        <v>180</v>
      </c>
      <c r="AP6" s="223"/>
      <c r="AQ6" s="223"/>
      <c r="AR6" s="224"/>
    </row>
    <row r="7" spans="1:55" x14ac:dyDescent="0.35">
      <c r="D7" s="101" t="s">
        <v>133</v>
      </c>
      <c r="F7" s="231">
        <v>44197</v>
      </c>
      <c r="G7" s="232"/>
      <c r="I7" s="233" t="s">
        <v>181</v>
      </c>
      <c r="J7" s="234"/>
      <c r="L7" s="235"/>
      <c r="M7" s="236"/>
      <c r="O7" s="75"/>
      <c r="Q7" s="237" t="s">
        <v>40</v>
      </c>
      <c r="R7" s="238"/>
      <c r="S7" s="239"/>
      <c r="U7" s="38" t="s">
        <v>43</v>
      </c>
      <c r="V7" s="61"/>
      <c r="W7" s="67" t="s">
        <v>178</v>
      </c>
      <c r="X7" s="67" t="s">
        <v>3</v>
      </c>
      <c r="AA7" s="47"/>
      <c r="AB7" s="48"/>
      <c r="AC7" s="47"/>
      <c r="AD7" s="48"/>
      <c r="AE7" s="47"/>
      <c r="AF7" s="48"/>
      <c r="AH7" s="13"/>
      <c r="AI7" s="16"/>
      <c r="AJ7" s="13"/>
      <c r="AK7" s="16"/>
      <c r="AL7" s="13"/>
      <c r="AM7" s="16"/>
      <c r="AO7" s="24"/>
      <c r="AP7" s="25"/>
      <c r="AQ7" s="25"/>
      <c r="AR7" s="26"/>
      <c r="BB7" t="s">
        <v>218</v>
      </c>
    </row>
    <row r="8" spans="1:55" ht="15" thickBot="1" x14ac:dyDescent="0.4">
      <c r="D8" s="101" t="s">
        <v>210</v>
      </c>
      <c r="F8" s="76"/>
      <c r="G8" s="107" t="s">
        <v>182</v>
      </c>
      <c r="I8" s="242" t="s">
        <v>208</v>
      </c>
      <c r="J8" s="243"/>
      <c r="L8" s="242" t="s">
        <v>208</v>
      </c>
      <c r="M8" s="243"/>
      <c r="O8" s="77">
        <v>42461</v>
      </c>
      <c r="Q8" s="7" t="s">
        <v>41</v>
      </c>
      <c r="R8" s="10" t="s">
        <v>42</v>
      </c>
      <c r="S8" s="8" t="s">
        <v>3</v>
      </c>
      <c r="U8" s="38" t="s">
        <v>44</v>
      </c>
      <c r="V8" s="61"/>
      <c r="W8" s="67" t="s">
        <v>44</v>
      </c>
      <c r="X8" s="67" t="s">
        <v>179</v>
      </c>
      <c r="AA8" s="242" t="s">
        <v>196</v>
      </c>
      <c r="AB8" s="243"/>
      <c r="AC8" s="242" t="s">
        <v>197</v>
      </c>
      <c r="AD8" s="243"/>
      <c r="AE8" s="242" t="s">
        <v>198</v>
      </c>
      <c r="AF8" s="243"/>
      <c r="AH8" s="244" t="s">
        <v>196</v>
      </c>
      <c r="AI8" s="241"/>
      <c r="AJ8" s="240" t="s">
        <v>197</v>
      </c>
      <c r="AK8" s="241"/>
      <c r="AL8" s="240" t="s">
        <v>198</v>
      </c>
      <c r="AM8" s="241"/>
      <c r="AO8" s="20">
        <v>42461</v>
      </c>
      <c r="AP8" s="21">
        <v>42614</v>
      </c>
      <c r="AQ8" s="21">
        <v>42736</v>
      </c>
      <c r="AR8" s="28" t="s">
        <v>3</v>
      </c>
    </row>
    <row r="9" spans="1:55" ht="70.5" thickBot="1" x14ac:dyDescent="0.4">
      <c r="B9" s="42"/>
      <c r="C9" s="42" t="s">
        <v>204</v>
      </c>
      <c r="D9" s="74">
        <v>2021</v>
      </c>
      <c r="F9" s="14" t="s">
        <v>2</v>
      </c>
      <c r="G9" s="108" t="s">
        <v>37</v>
      </c>
      <c r="I9" s="49" t="s">
        <v>2</v>
      </c>
      <c r="J9" s="50" t="s">
        <v>37</v>
      </c>
      <c r="L9" s="78" t="s">
        <v>2</v>
      </c>
      <c r="M9" s="79" t="s">
        <v>37</v>
      </c>
      <c r="O9" s="80" t="s">
        <v>2</v>
      </c>
      <c r="Q9" s="98" t="s">
        <v>37</v>
      </c>
      <c r="R9" s="99"/>
      <c r="S9" s="100" t="s">
        <v>195</v>
      </c>
      <c r="U9" s="39" t="str">
        <f>+S9</f>
        <v>2016/17</v>
      </c>
      <c r="V9" s="61"/>
      <c r="W9" s="68" t="str">
        <f>+U9</f>
        <v>2016/17</v>
      </c>
      <c r="X9" s="68" t="str">
        <f>+W9</f>
        <v>2016/17</v>
      </c>
      <c r="AA9" s="49" t="s">
        <v>2</v>
      </c>
      <c r="AB9" s="50" t="s">
        <v>37</v>
      </c>
      <c r="AC9" s="49" t="s">
        <v>2</v>
      </c>
      <c r="AD9" s="50" t="s">
        <v>37</v>
      </c>
      <c r="AE9" s="49" t="s">
        <v>2</v>
      </c>
      <c r="AF9" s="50" t="s">
        <v>37</v>
      </c>
      <c r="AH9" s="14" t="s">
        <v>2</v>
      </c>
      <c r="AI9" s="27" t="s">
        <v>37</v>
      </c>
      <c r="AJ9" s="14" t="s">
        <v>2</v>
      </c>
      <c r="AK9" s="27" t="s">
        <v>37</v>
      </c>
      <c r="AL9" s="14" t="s">
        <v>2</v>
      </c>
      <c r="AM9" s="27" t="s">
        <v>37</v>
      </c>
      <c r="AO9" s="7"/>
      <c r="AP9" s="10"/>
      <c r="AQ9" s="10"/>
      <c r="AR9" s="8" t="s">
        <v>38</v>
      </c>
      <c r="AW9" s="113" t="s">
        <v>222</v>
      </c>
      <c r="AX9" s="113" t="s">
        <v>208</v>
      </c>
      <c r="AY9" s="113" t="s">
        <v>223</v>
      </c>
      <c r="AZ9" s="113" t="s">
        <v>208</v>
      </c>
      <c r="BA9" s="120" t="s">
        <v>221</v>
      </c>
      <c r="BB9" s="119" t="s">
        <v>219</v>
      </c>
      <c r="BC9" s="119" t="s">
        <v>220</v>
      </c>
    </row>
    <row r="10" spans="1:55" x14ac:dyDescent="0.35">
      <c r="A10">
        <v>7006</v>
      </c>
      <c r="B10" t="s">
        <v>4</v>
      </c>
      <c r="C10" s="42" t="s">
        <v>5</v>
      </c>
      <c r="D10" s="81">
        <f>VLOOKUP(A10,'[1]Banded Sum all SP'!$B$8:$X$36,20,FALSE)</f>
        <v>121</v>
      </c>
      <c r="E10" s="121"/>
      <c r="F10" s="11">
        <f>D10-G10</f>
        <v>121</v>
      </c>
      <c r="G10" s="109"/>
      <c r="I10" s="91"/>
      <c r="J10" s="92"/>
      <c r="L10" s="82">
        <f t="shared" ref="L10:M12" si="0">+F10+I10</f>
        <v>121</v>
      </c>
      <c r="M10" s="83">
        <f t="shared" si="0"/>
        <v>0</v>
      </c>
      <c r="O10" s="84">
        <f>+L10*10000</f>
        <v>1210000</v>
      </c>
      <c r="Q10" s="95">
        <f>+G10*833.333333333333*4</f>
        <v>0</v>
      </c>
      <c r="R10" s="96">
        <f>+M10/12*8*10000</f>
        <v>0</v>
      </c>
      <c r="S10" s="97">
        <f t="shared" ref="S10:S36" si="1">SUM(Q10:R10)</f>
        <v>0</v>
      </c>
      <c r="U10" s="40">
        <f>+O10+S10</f>
        <v>1210000</v>
      </c>
      <c r="V10" s="62"/>
      <c r="W10" s="64" t="e">
        <f>+#REF!</f>
        <v>#REF!</v>
      </c>
      <c r="X10" s="64" t="e">
        <f>+U10+W10</f>
        <v>#REF!</v>
      </c>
      <c r="AA10" s="51"/>
      <c r="AB10" s="52"/>
      <c r="AC10" s="51"/>
      <c r="AD10" s="52"/>
      <c r="AE10" s="51"/>
      <c r="AF10" s="52"/>
      <c r="AH10" s="12">
        <f>+$L10+AA10</f>
        <v>121</v>
      </c>
      <c r="AI10" s="15">
        <f>+AB10+$M10</f>
        <v>0</v>
      </c>
      <c r="AJ10" s="12">
        <f>+AH10+AC10</f>
        <v>121</v>
      </c>
      <c r="AK10" s="15">
        <f>+AI10+AD10</f>
        <v>0</v>
      </c>
      <c r="AL10" s="12">
        <f>+AJ10+AE10</f>
        <v>121</v>
      </c>
      <c r="AM10" s="15">
        <f>+AK10+AF10</f>
        <v>0</v>
      </c>
      <c r="AO10" s="22">
        <f>(+AA10+AB10)*10000</f>
        <v>0</v>
      </c>
      <c r="AP10" s="23">
        <f>(+AD10+AC10)/12*7*10000</f>
        <v>0</v>
      </c>
      <c r="AQ10" s="59">
        <f>(+AE10+AF10)/12*3*10000</f>
        <v>0</v>
      </c>
      <c r="AR10" s="29">
        <f>SUM(AO10:AQ10)</f>
        <v>0</v>
      </c>
      <c r="AS10" s="44"/>
      <c r="AT10" s="6"/>
      <c r="AU10" s="6">
        <f>M10+L10-D10</f>
        <v>0</v>
      </c>
      <c r="BB10" s="6"/>
    </row>
    <row r="11" spans="1:55" x14ac:dyDescent="0.35">
      <c r="A11">
        <v>7009</v>
      </c>
      <c r="B11" t="s">
        <v>6</v>
      </c>
      <c r="C11" s="42" t="s">
        <v>5</v>
      </c>
      <c r="D11" s="122">
        <f>VLOOKUP(A11,'[1]Banded Sum all SP'!$B$8:$X$36,20,FALSE)</f>
        <v>223</v>
      </c>
      <c r="E11" s="123"/>
      <c r="F11" s="12">
        <f t="shared" ref="F11:F40" si="2">D11-G11</f>
        <v>185</v>
      </c>
      <c r="G11" s="110">
        <v>38</v>
      </c>
      <c r="I11" s="93"/>
      <c r="J11" s="94"/>
      <c r="L11" s="82">
        <f t="shared" si="0"/>
        <v>185</v>
      </c>
      <c r="M11" s="83">
        <f t="shared" si="0"/>
        <v>38</v>
      </c>
      <c r="O11" s="85">
        <f t="shared" ref="O11:O40" si="3">+L11*10000</f>
        <v>1850000</v>
      </c>
      <c r="Q11" s="30">
        <f>+G11*833.333333333333*4</f>
        <v>126666.66666666663</v>
      </c>
      <c r="R11" s="86">
        <f t="shared" ref="R11:R40" si="4">+M11/12*8*10000</f>
        <v>253333.33333333331</v>
      </c>
      <c r="S11" s="32">
        <f t="shared" si="1"/>
        <v>379999.99999999994</v>
      </c>
      <c r="U11" s="41">
        <f t="shared" ref="U11:U40" si="5">+O11+S11</f>
        <v>2230000</v>
      </c>
      <c r="V11" s="62"/>
      <c r="W11" s="65" t="e">
        <f>+#REF!</f>
        <v>#REF!</v>
      </c>
      <c r="X11" s="65" t="e">
        <f t="shared" ref="X11:X40" si="6">+U11+W11</f>
        <v>#REF!</v>
      </c>
      <c r="AA11" s="53"/>
      <c r="AB11" s="54"/>
      <c r="AC11" s="55"/>
      <c r="AD11" s="54"/>
      <c r="AE11" s="55"/>
      <c r="AF11" s="54"/>
      <c r="AH11" s="12">
        <f t="shared" ref="AH11:AH40" si="7">+$L11+AA11</f>
        <v>185</v>
      </c>
      <c r="AI11" s="15">
        <f t="shared" ref="AI11:AI40" si="8">+AB11+$M11</f>
        <v>38</v>
      </c>
      <c r="AJ11" s="12">
        <f t="shared" ref="AJ11:AM40" si="9">+AH11+AC11</f>
        <v>185</v>
      </c>
      <c r="AK11" s="15">
        <f t="shared" si="9"/>
        <v>38</v>
      </c>
      <c r="AL11" s="12">
        <f t="shared" si="9"/>
        <v>185</v>
      </c>
      <c r="AM11" s="15">
        <f t="shared" si="9"/>
        <v>38</v>
      </c>
      <c r="AO11" s="30">
        <f t="shared" ref="AO11:AO40" si="10">(+AA11+AB11)*10000</f>
        <v>0</v>
      </c>
      <c r="AP11" s="31">
        <f t="shared" ref="AP11:AP36" si="11">(+AD11+AC11)/12*7*10000</f>
        <v>0</v>
      </c>
      <c r="AQ11" s="31">
        <f t="shared" ref="AQ11:AQ40" si="12">(+AE11+AF11)/12*3*10000</f>
        <v>0</v>
      </c>
      <c r="AR11" s="32">
        <f t="shared" ref="AR11:AR40" si="13">SUM(AO11:AQ11)</f>
        <v>0</v>
      </c>
      <c r="AS11" s="44"/>
      <c r="AT11" s="6"/>
      <c r="AU11" s="6">
        <f t="shared" ref="AU11:AU40" si="14">M11+L11-D11</f>
        <v>0</v>
      </c>
      <c r="BB11" s="6"/>
    </row>
    <row r="12" spans="1:55" x14ac:dyDescent="0.35">
      <c r="A12">
        <v>7012</v>
      </c>
      <c r="B12" t="s">
        <v>7</v>
      </c>
      <c r="C12" s="42" t="s">
        <v>5</v>
      </c>
      <c r="D12" s="122">
        <f>VLOOKUP(A12,'[1]Banded Sum all SP'!$B$8:$X$36,20,FALSE)</f>
        <v>53</v>
      </c>
      <c r="E12" s="123"/>
      <c r="F12" s="12">
        <f t="shared" si="2"/>
        <v>53</v>
      </c>
      <c r="G12" s="110"/>
      <c r="I12" s="93"/>
      <c r="J12" s="94"/>
      <c r="L12" s="82">
        <f t="shared" si="0"/>
        <v>53</v>
      </c>
      <c r="M12" s="83">
        <f t="shared" si="0"/>
        <v>0</v>
      </c>
      <c r="O12" s="85">
        <f t="shared" si="3"/>
        <v>530000</v>
      </c>
      <c r="Q12" s="30">
        <f t="shared" ref="Q12:Q40" si="15">+G12*833.333333333333*4</f>
        <v>0</v>
      </c>
      <c r="R12" s="86">
        <f t="shared" si="4"/>
        <v>0</v>
      </c>
      <c r="S12" s="32">
        <f t="shared" si="1"/>
        <v>0</v>
      </c>
      <c r="U12" s="41">
        <f t="shared" si="5"/>
        <v>530000</v>
      </c>
      <c r="V12" s="62"/>
      <c r="W12" s="65" t="e">
        <f>+#REF!</f>
        <v>#REF!</v>
      </c>
      <c r="X12" s="65" t="e">
        <f t="shared" si="6"/>
        <v>#REF!</v>
      </c>
      <c r="AA12" s="53"/>
      <c r="AB12" s="54"/>
      <c r="AC12" s="55"/>
      <c r="AD12" s="54"/>
      <c r="AE12" s="55"/>
      <c r="AF12" s="54"/>
      <c r="AH12" s="12">
        <f t="shared" si="7"/>
        <v>53</v>
      </c>
      <c r="AI12" s="15">
        <f t="shared" si="8"/>
        <v>0</v>
      </c>
      <c r="AJ12" s="12">
        <f t="shared" si="9"/>
        <v>53</v>
      </c>
      <c r="AK12" s="15">
        <f t="shared" si="9"/>
        <v>0</v>
      </c>
      <c r="AL12" s="12">
        <f t="shared" si="9"/>
        <v>53</v>
      </c>
      <c r="AM12" s="15">
        <f t="shared" si="9"/>
        <v>0</v>
      </c>
      <c r="AO12" s="30">
        <f t="shared" si="10"/>
        <v>0</v>
      </c>
      <c r="AP12" s="31">
        <f t="shared" si="11"/>
        <v>0</v>
      </c>
      <c r="AQ12" s="31">
        <f t="shared" si="12"/>
        <v>0</v>
      </c>
      <c r="AR12" s="32">
        <f t="shared" si="13"/>
        <v>0</v>
      </c>
      <c r="AS12" s="44"/>
      <c r="AT12" s="6"/>
      <c r="AU12" s="6">
        <f t="shared" si="14"/>
        <v>0</v>
      </c>
      <c r="BB12" s="6"/>
    </row>
    <row r="13" spans="1:55" x14ac:dyDescent="0.35">
      <c r="A13">
        <v>7013</v>
      </c>
      <c r="B13" t="s">
        <v>8</v>
      </c>
      <c r="C13" s="116" t="s">
        <v>31</v>
      </c>
      <c r="D13" s="122">
        <v>368</v>
      </c>
      <c r="E13" s="123"/>
      <c r="F13" s="12">
        <f t="shared" si="2"/>
        <v>368</v>
      </c>
      <c r="G13" s="110"/>
      <c r="I13" s="93">
        <v>9</v>
      </c>
      <c r="J13" s="94">
        <v>53</v>
      </c>
      <c r="L13" s="82">
        <f>+F13+I13</f>
        <v>377</v>
      </c>
      <c r="M13" s="83">
        <f>+G13+J13</f>
        <v>53</v>
      </c>
      <c r="O13" s="85">
        <f t="shared" si="3"/>
        <v>3770000</v>
      </c>
      <c r="Q13" s="30">
        <f t="shared" si="15"/>
        <v>0</v>
      </c>
      <c r="R13" s="86">
        <f t="shared" si="4"/>
        <v>353333.33333333337</v>
      </c>
      <c r="S13" s="32">
        <f t="shared" si="1"/>
        <v>353333.33333333337</v>
      </c>
      <c r="U13" s="41">
        <f t="shared" si="5"/>
        <v>4123333.3333333335</v>
      </c>
      <c r="V13" s="62"/>
      <c r="W13" s="65" t="e">
        <f>+#REF!</f>
        <v>#REF!</v>
      </c>
      <c r="X13" s="65" t="e">
        <f t="shared" si="6"/>
        <v>#REF!</v>
      </c>
      <c r="Y13" s="42" t="s">
        <v>36</v>
      </c>
      <c r="AA13" s="53"/>
      <c r="AB13" s="54"/>
      <c r="AC13" s="55"/>
      <c r="AD13" s="54"/>
      <c r="AE13" s="55"/>
      <c r="AF13" s="54"/>
      <c r="AH13" s="12">
        <f t="shared" si="7"/>
        <v>377</v>
      </c>
      <c r="AI13" s="15">
        <f t="shared" si="8"/>
        <v>53</v>
      </c>
      <c r="AJ13" s="12">
        <f t="shared" si="9"/>
        <v>377</v>
      </c>
      <c r="AK13" s="15">
        <f t="shared" si="9"/>
        <v>53</v>
      </c>
      <c r="AL13" s="12">
        <f t="shared" si="9"/>
        <v>377</v>
      </c>
      <c r="AM13" s="15">
        <f t="shared" si="9"/>
        <v>53</v>
      </c>
      <c r="AO13" s="30">
        <f t="shared" si="10"/>
        <v>0</v>
      </c>
      <c r="AP13" s="31">
        <f t="shared" si="11"/>
        <v>0</v>
      </c>
      <c r="AQ13" s="31">
        <f t="shared" si="12"/>
        <v>0</v>
      </c>
      <c r="AR13" s="32">
        <f t="shared" si="13"/>
        <v>0</v>
      </c>
      <c r="AS13" s="44"/>
      <c r="AT13" s="6"/>
      <c r="AU13" s="6">
        <f t="shared" si="14"/>
        <v>62</v>
      </c>
      <c r="AV13" s="113" t="s">
        <v>217</v>
      </c>
      <c r="AW13">
        <v>342</v>
      </c>
      <c r="AX13" s="113">
        <v>377</v>
      </c>
      <c r="AY13" s="113">
        <v>53</v>
      </c>
      <c r="AZ13" s="113">
        <v>0</v>
      </c>
      <c r="BA13" s="113">
        <v>342</v>
      </c>
      <c r="BB13" s="6">
        <v>430</v>
      </c>
    </row>
    <row r="14" spans="1:55" x14ac:dyDescent="0.35">
      <c r="A14">
        <v>7014</v>
      </c>
      <c r="B14" t="s">
        <v>9</v>
      </c>
      <c r="C14" s="42" t="s">
        <v>5</v>
      </c>
      <c r="D14" s="122">
        <f>VLOOKUP(A14,'[1]Banded Sum all SP'!$B$8:$X$36,20,FALSE)</f>
        <v>234</v>
      </c>
      <c r="E14" s="123"/>
      <c r="F14" s="12">
        <f t="shared" si="2"/>
        <v>209</v>
      </c>
      <c r="G14" s="110">
        <v>25</v>
      </c>
      <c r="I14" s="93"/>
      <c r="J14" s="94"/>
      <c r="L14" s="82">
        <f t="shared" ref="L14:M36" si="16">+F14+I14</f>
        <v>209</v>
      </c>
      <c r="M14" s="83">
        <f t="shared" si="16"/>
        <v>25</v>
      </c>
      <c r="O14" s="85">
        <f t="shared" si="3"/>
        <v>2090000</v>
      </c>
      <c r="Q14" s="30">
        <f t="shared" si="15"/>
        <v>83333.333333333299</v>
      </c>
      <c r="R14" s="86">
        <f t="shared" si="4"/>
        <v>166666.66666666669</v>
      </c>
      <c r="S14" s="32">
        <f t="shared" si="1"/>
        <v>250000</v>
      </c>
      <c r="U14" s="41">
        <f t="shared" si="5"/>
        <v>2340000</v>
      </c>
      <c r="V14" s="62"/>
      <c r="W14" s="65" t="e">
        <f>+#REF!</f>
        <v>#REF!</v>
      </c>
      <c r="X14" s="65" t="e">
        <f t="shared" si="6"/>
        <v>#REF!</v>
      </c>
      <c r="AA14" s="53"/>
      <c r="AB14" s="54"/>
      <c r="AC14" s="55"/>
      <c r="AD14" s="54"/>
      <c r="AE14" s="55"/>
      <c r="AF14" s="54"/>
      <c r="AH14" s="12">
        <f t="shared" si="7"/>
        <v>209</v>
      </c>
      <c r="AI14" s="15">
        <f t="shared" si="8"/>
        <v>25</v>
      </c>
      <c r="AJ14" s="12">
        <f t="shared" si="9"/>
        <v>209</v>
      </c>
      <c r="AK14" s="15">
        <f t="shared" si="9"/>
        <v>25</v>
      </c>
      <c r="AL14" s="12">
        <f t="shared" si="9"/>
        <v>209</v>
      </c>
      <c r="AM14" s="15">
        <f t="shared" si="9"/>
        <v>25</v>
      </c>
      <c r="AO14" s="30">
        <f t="shared" si="10"/>
        <v>0</v>
      </c>
      <c r="AP14" s="31">
        <f t="shared" si="11"/>
        <v>0</v>
      </c>
      <c r="AQ14" s="31">
        <f t="shared" si="12"/>
        <v>0</v>
      </c>
      <c r="AR14" s="32">
        <f t="shared" si="13"/>
        <v>0</v>
      </c>
      <c r="AS14" s="44"/>
      <c r="AT14" s="6"/>
      <c r="AU14" s="6">
        <f t="shared" si="14"/>
        <v>0</v>
      </c>
      <c r="BB14" s="6"/>
    </row>
    <row r="15" spans="1:55" x14ac:dyDescent="0.35">
      <c r="A15">
        <v>7016</v>
      </c>
      <c r="B15" t="s">
        <v>10</v>
      </c>
      <c r="C15" s="42" t="s">
        <v>5</v>
      </c>
      <c r="D15" s="122">
        <f>VLOOKUP(A15,'[1]Banded Sum all SP'!$B$8:$X$36,20,FALSE)</f>
        <v>162</v>
      </c>
      <c r="E15" s="123"/>
      <c r="F15" s="12">
        <f t="shared" si="2"/>
        <v>100</v>
      </c>
      <c r="G15" s="110">
        <v>62</v>
      </c>
      <c r="I15" s="93"/>
      <c r="J15" s="94"/>
      <c r="L15" s="82">
        <f t="shared" si="16"/>
        <v>100</v>
      </c>
      <c r="M15" s="83">
        <f t="shared" si="16"/>
        <v>62</v>
      </c>
      <c r="O15" s="85">
        <f t="shared" si="3"/>
        <v>1000000</v>
      </c>
      <c r="Q15" s="30">
        <f t="shared" si="15"/>
        <v>206666.6666666666</v>
      </c>
      <c r="R15" s="86">
        <f t="shared" si="4"/>
        <v>413333.33333333337</v>
      </c>
      <c r="S15" s="32">
        <f t="shared" si="1"/>
        <v>620000</v>
      </c>
      <c r="U15" s="41">
        <f t="shared" si="5"/>
        <v>1620000</v>
      </c>
      <c r="V15" s="62"/>
      <c r="W15" s="65" t="e">
        <f>+#REF!</f>
        <v>#REF!</v>
      </c>
      <c r="X15" s="65" t="e">
        <f t="shared" si="6"/>
        <v>#REF!</v>
      </c>
      <c r="AA15" s="53"/>
      <c r="AB15" s="54"/>
      <c r="AC15" s="55"/>
      <c r="AD15" s="54"/>
      <c r="AE15" s="55"/>
      <c r="AF15" s="54"/>
      <c r="AH15" s="12">
        <f t="shared" si="7"/>
        <v>100</v>
      </c>
      <c r="AI15" s="15">
        <f t="shared" si="8"/>
        <v>62</v>
      </c>
      <c r="AJ15" s="12">
        <f t="shared" si="9"/>
        <v>100</v>
      </c>
      <c r="AK15" s="15">
        <f t="shared" si="9"/>
        <v>62</v>
      </c>
      <c r="AL15" s="12">
        <f t="shared" si="9"/>
        <v>100</v>
      </c>
      <c r="AM15" s="15">
        <f t="shared" si="9"/>
        <v>62</v>
      </c>
      <c r="AO15" s="30">
        <f t="shared" si="10"/>
        <v>0</v>
      </c>
      <c r="AP15" s="31">
        <f t="shared" si="11"/>
        <v>0</v>
      </c>
      <c r="AQ15" s="31">
        <f t="shared" si="12"/>
        <v>0</v>
      </c>
      <c r="AR15" s="32">
        <f t="shared" si="13"/>
        <v>0</v>
      </c>
      <c r="AS15" s="44"/>
      <c r="AT15" s="6"/>
      <c r="AU15" s="6">
        <f t="shared" si="14"/>
        <v>0</v>
      </c>
      <c r="BB15" s="6"/>
    </row>
    <row r="16" spans="1:55" x14ac:dyDescent="0.35">
      <c r="A16">
        <v>7026</v>
      </c>
      <c r="B16" t="s">
        <v>11</v>
      </c>
      <c r="C16" s="42" t="s">
        <v>5</v>
      </c>
      <c r="D16" s="122">
        <f>VLOOKUP(A16,'[1]Banded Sum all SP'!$B$8:$X$36,20,FALSE)</f>
        <v>84</v>
      </c>
      <c r="E16" s="123"/>
      <c r="F16" s="12">
        <f t="shared" si="2"/>
        <v>84</v>
      </c>
      <c r="G16" s="110"/>
      <c r="I16" s="93"/>
      <c r="J16" s="94"/>
      <c r="L16" s="82">
        <f t="shared" si="16"/>
        <v>84</v>
      </c>
      <c r="M16" s="83">
        <f t="shared" si="16"/>
        <v>0</v>
      </c>
      <c r="O16" s="85">
        <f t="shared" si="3"/>
        <v>840000</v>
      </c>
      <c r="Q16" s="30">
        <f t="shared" si="15"/>
        <v>0</v>
      </c>
      <c r="R16" s="86">
        <f t="shared" si="4"/>
        <v>0</v>
      </c>
      <c r="S16" s="32">
        <f t="shared" si="1"/>
        <v>0</v>
      </c>
      <c r="U16" s="41">
        <f t="shared" si="5"/>
        <v>840000</v>
      </c>
      <c r="V16" s="62"/>
      <c r="W16" s="65" t="e">
        <f>+#REF!</f>
        <v>#REF!</v>
      </c>
      <c r="X16" s="65" t="e">
        <f t="shared" si="6"/>
        <v>#REF!</v>
      </c>
      <c r="AA16" s="53"/>
      <c r="AB16" s="54"/>
      <c r="AC16" s="55"/>
      <c r="AD16" s="54"/>
      <c r="AE16" s="55"/>
      <c r="AF16" s="54"/>
      <c r="AH16" s="12">
        <f t="shared" si="7"/>
        <v>84</v>
      </c>
      <c r="AI16" s="15">
        <f t="shared" si="8"/>
        <v>0</v>
      </c>
      <c r="AJ16" s="12">
        <f t="shared" si="9"/>
        <v>84</v>
      </c>
      <c r="AK16" s="15">
        <f t="shared" si="9"/>
        <v>0</v>
      </c>
      <c r="AL16" s="12">
        <f t="shared" si="9"/>
        <v>84</v>
      </c>
      <c r="AM16" s="15">
        <f t="shared" si="9"/>
        <v>0</v>
      </c>
      <c r="AO16" s="30">
        <f t="shared" si="10"/>
        <v>0</v>
      </c>
      <c r="AP16" s="31">
        <f t="shared" si="11"/>
        <v>0</v>
      </c>
      <c r="AQ16" s="31">
        <f t="shared" si="12"/>
        <v>0</v>
      </c>
      <c r="AR16" s="32">
        <f t="shared" si="13"/>
        <v>0</v>
      </c>
      <c r="AS16" s="44"/>
      <c r="AT16" s="6"/>
      <c r="AU16" s="6">
        <f t="shared" si="14"/>
        <v>0</v>
      </c>
      <c r="BB16" s="6"/>
    </row>
    <row r="17" spans="1:55" x14ac:dyDescent="0.35">
      <c r="A17">
        <v>7000</v>
      </c>
      <c r="B17" t="s">
        <v>12</v>
      </c>
      <c r="C17" s="116" t="s">
        <v>31</v>
      </c>
      <c r="D17" s="122">
        <f>VLOOKUP(A17,'[1]Banded Sum all SP'!$B$8:$X$36,20,FALSE)</f>
        <v>262</v>
      </c>
      <c r="E17" s="123"/>
      <c r="F17" s="12">
        <f t="shared" si="2"/>
        <v>262</v>
      </c>
      <c r="G17" s="110"/>
      <c r="I17" s="93">
        <v>-56</v>
      </c>
      <c r="J17" s="94">
        <v>56</v>
      </c>
      <c r="L17" s="82">
        <f t="shared" si="16"/>
        <v>206</v>
      </c>
      <c r="M17" s="83">
        <f t="shared" si="16"/>
        <v>56</v>
      </c>
      <c r="O17" s="85">
        <f t="shared" si="3"/>
        <v>2060000</v>
      </c>
      <c r="Q17" s="30">
        <f t="shared" si="15"/>
        <v>0</v>
      </c>
      <c r="R17" s="86">
        <f t="shared" si="4"/>
        <v>373333.33333333337</v>
      </c>
      <c r="S17" s="32">
        <f t="shared" si="1"/>
        <v>373333.33333333337</v>
      </c>
      <c r="U17" s="41">
        <f t="shared" si="5"/>
        <v>2433333.3333333335</v>
      </c>
      <c r="V17" s="62"/>
      <c r="W17" s="65" t="e">
        <f>+#REF!</f>
        <v>#REF!</v>
      </c>
      <c r="X17" s="65" t="e">
        <f t="shared" si="6"/>
        <v>#REF!</v>
      </c>
      <c r="AA17" s="53"/>
      <c r="AB17" s="54"/>
      <c r="AC17" s="55"/>
      <c r="AD17" s="54"/>
      <c r="AE17" s="55"/>
      <c r="AF17" s="54"/>
      <c r="AH17" s="12">
        <f t="shared" si="7"/>
        <v>206</v>
      </c>
      <c r="AI17" s="15">
        <f t="shared" si="8"/>
        <v>56</v>
      </c>
      <c r="AJ17" s="12">
        <f t="shared" si="9"/>
        <v>206</v>
      </c>
      <c r="AK17" s="15">
        <f t="shared" si="9"/>
        <v>56</v>
      </c>
      <c r="AL17" s="12">
        <f t="shared" si="9"/>
        <v>206</v>
      </c>
      <c r="AM17" s="15">
        <f t="shared" si="9"/>
        <v>56</v>
      </c>
      <c r="AO17" s="30">
        <f t="shared" si="10"/>
        <v>0</v>
      </c>
      <c r="AP17" s="31">
        <f t="shared" si="11"/>
        <v>0</v>
      </c>
      <c r="AQ17" s="31">
        <f t="shared" si="12"/>
        <v>0</v>
      </c>
      <c r="AR17" s="32">
        <f t="shared" si="13"/>
        <v>0</v>
      </c>
      <c r="AS17" s="44"/>
      <c r="AT17" s="6"/>
      <c r="AU17" s="6">
        <f t="shared" si="14"/>
        <v>0</v>
      </c>
      <c r="AV17" s="113" t="s">
        <v>216</v>
      </c>
      <c r="BB17" s="6"/>
    </row>
    <row r="18" spans="1:55" x14ac:dyDescent="0.35">
      <c r="A18">
        <v>7030</v>
      </c>
      <c r="B18" t="s">
        <v>13</v>
      </c>
      <c r="C18" s="42" t="s">
        <v>5</v>
      </c>
      <c r="D18" s="122">
        <f>VLOOKUP(A18,'[1]Banded Sum all SP'!$B$8:$X$36,20,FALSE)</f>
        <v>72</v>
      </c>
      <c r="E18" s="123"/>
      <c r="F18" s="12">
        <f t="shared" si="2"/>
        <v>53</v>
      </c>
      <c r="G18" s="110">
        <v>19</v>
      </c>
      <c r="I18" s="93"/>
      <c r="J18" s="94"/>
      <c r="L18" s="82">
        <f t="shared" si="16"/>
        <v>53</v>
      </c>
      <c r="M18" s="83">
        <f t="shared" si="16"/>
        <v>19</v>
      </c>
      <c r="O18" s="85">
        <f t="shared" si="3"/>
        <v>530000</v>
      </c>
      <c r="Q18" s="30">
        <f t="shared" si="15"/>
        <v>63333.333333333314</v>
      </c>
      <c r="R18" s="86">
        <f t="shared" si="4"/>
        <v>126666.66666666666</v>
      </c>
      <c r="S18" s="32">
        <f t="shared" si="1"/>
        <v>189999.99999999997</v>
      </c>
      <c r="U18" s="41">
        <f t="shared" si="5"/>
        <v>720000</v>
      </c>
      <c r="V18" s="62"/>
      <c r="W18" s="65" t="e">
        <f>+#REF!</f>
        <v>#REF!</v>
      </c>
      <c r="X18" s="65" t="e">
        <f t="shared" si="6"/>
        <v>#REF!</v>
      </c>
      <c r="AA18" s="53"/>
      <c r="AB18" s="54"/>
      <c r="AC18" s="55"/>
      <c r="AD18" s="54"/>
      <c r="AE18" s="55"/>
      <c r="AF18" s="54"/>
      <c r="AH18" s="12">
        <f t="shared" si="7"/>
        <v>53</v>
      </c>
      <c r="AI18" s="15">
        <f t="shared" si="8"/>
        <v>19</v>
      </c>
      <c r="AJ18" s="12">
        <f t="shared" si="9"/>
        <v>53</v>
      </c>
      <c r="AK18" s="15">
        <f t="shared" si="9"/>
        <v>19</v>
      </c>
      <c r="AL18" s="12">
        <f t="shared" si="9"/>
        <v>53</v>
      </c>
      <c r="AM18" s="15">
        <f t="shared" si="9"/>
        <v>19</v>
      </c>
      <c r="AO18" s="30">
        <f t="shared" si="10"/>
        <v>0</v>
      </c>
      <c r="AP18" s="31">
        <f t="shared" si="11"/>
        <v>0</v>
      </c>
      <c r="AQ18" s="31">
        <f t="shared" si="12"/>
        <v>0</v>
      </c>
      <c r="AR18" s="32">
        <f t="shared" si="13"/>
        <v>0</v>
      </c>
      <c r="AS18" s="44"/>
      <c r="AT18" s="6"/>
      <c r="AU18" s="6">
        <f t="shared" si="14"/>
        <v>0</v>
      </c>
      <c r="BB18" s="6"/>
    </row>
    <row r="19" spans="1:55" x14ac:dyDescent="0.35">
      <c r="A19">
        <v>7031</v>
      </c>
      <c r="B19" t="s">
        <v>35</v>
      </c>
      <c r="C19" s="116" t="s">
        <v>31</v>
      </c>
      <c r="D19" s="122">
        <f>VLOOKUP(A19,'[1]Banded Sum all SP'!$B$8:$X$36,20,FALSE)</f>
        <v>235</v>
      </c>
      <c r="E19" s="123"/>
      <c r="F19" s="12">
        <f t="shared" si="2"/>
        <v>235</v>
      </c>
      <c r="G19" s="110"/>
      <c r="I19" s="104">
        <v>-44</v>
      </c>
      <c r="J19" s="94">
        <v>51</v>
      </c>
      <c r="L19" s="82">
        <f t="shared" si="16"/>
        <v>191</v>
      </c>
      <c r="M19" s="83">
        <f t="shared" si="16"/>
        <v>51</v>
      </c>
      <c r="O19" s="85">
        <f t="shared" si="3"/>
        <v>1910000</v>
      </c>
      <c r="Q19" s="30">
        <f t="shared" si="15"/>
        <v>0</v>
      </c>
      <c r="R19" s="86">
        <f t="shared" si="4"/>
        <v>340000</v>
      </c>
      <c r="S19" s="32">
        <f t="shared" si="1"/>
        <v>340000</v>
      </c>
      <c r="U19" s="41">
        <f t="shared" si="5"/>
        <v>2250000</v>
      </c>
      <c r="V19" s="62"/>
      <c r="W19" s="65" t="e">
        <f>+#REF!</f>
        <v>#REF!</v>
      </c>
      <c r="X19" s="65" t="e">
        <f t="shared" si="6"/>
        <v>#REF!</v>
      </c>
      <c r="Y19" s="42" t="s">
        <v>36</v>
      </c>
      <c r="AA19" s="53"/>
      <c r="AB19" s="54"/>
      <c r="AC19" s="55"/>
      <c r="AD19" s="54"/>
      <c r="AE19" s="55"/>
      <c r="AF19" s="54"/>
      <c r="AH19" s="12">
        <f t="shared" si="7"/>
        <v>191</v>
      </c>
      <c r="AI19" s="15">
        <f t="shared" si="8"/>
        <v>51</v>
      </c>
      <c r="AJ19" s="12">
        <f t="shared" si="9"/>
        <v>191</v>
      </c>
      <c r="AK19" s="15">
        <f t="shared" si="9"/>
        <v>51</v>
      </c>
      <c r="AL19" s="12">
        <f t="shared" si="9"/>
        <v>191</v>
      </c>
      <c r="AM19" s="15">
        <f t="shared" si="9"/>
        <v>51</v>
      </c>
      <c r="AN19" s="42"/>
      <c r="AO19" s="30">
        <f t="shared" si="10"/>
        <v>0</v>
      </c>
      <c r="AP19" s="31">
        <f t="shared" si="11"/>
        <v>0</v>
      </c>
      <c r="AQ19" s="31">
        <f t="shared" si="12"/>
        <v>0</v>
      </c>
      <c r="AR19" s="32">
        <f t="shared" si="13"/>
        <v>0</v>
      </c>
      <c r="AS19" s="46"/>
      <c r="AT19" s="6"/>
      <c r="AU19" s="6">
        <f t="shared" si="14"/>
        <v>7</v>
      </c>
      <c r="AV19" s="113" t="s">
        <v>217</v>
      </c>
      <c r="AW19">
        <v>195</v>
      </c>
      <c r="AX19" s="113">
        <v>191</v>
      </c>
      <c r="AY19" s="113">
        <v>44</v>
      </c>
      <c r="AZ19" s="113">
        <v>51</v>
      </c>
      <c r="BA19" s="113">
        <v>195</v>
      </c>
      <c r="BB19" s="6">
        <v>242</v>
      </c>
      <c r="BC19">
        <v>3</v>
      </c>
    </row>
    <row r="20" spans="1:55" x14ac:dyDescent="0.35">
      <c r="A20">
        <v>7033</v>
      </c>
      <c r="B20" t="s">
        <v>14</v>
      </c>
      <c r="C20" s="42" t="s">
        <v>5</v>
      </c>
      <c r="D20" s="122">
        <f>VLOOKUP(A20,'[1]Banded Sum all SP'!$B$8:$X$36,20,FALSE)</f>
        <v>387</v>
      </c>
      <c r="E20" s="123"/>
      <c r="F20" s="12">
        <f t="shared" si="2"/>
        <v>277</v>
      </c>
      <c r="G20" s="110">
        <v>110</v>
      </c>
      <c r="I20" s="93"/>
      <c r="J20" s="94"/>
      <c r="L20" s="82">
        <f t="shared" si="16"/>
        <v>277</v>
      </c>
      <c r="M20" s="83">
        <f t="shared" si="16"/>
        <v>110</v>
      </c>
      <c r="O20" s="85">
        <f t="shared" si="3"/>
        <v>2770000</v>
      </c>
      <c r="Q20" s="30">
        <f t="shared" si="15"/>
        <v>366666.66666666651</v>
      </c>
      <c r="R20" s="86">
        <f t="shared" si="4"/>
        <v>733333.33333333326</v>
      </c>
      <c r="S20" s="32">
        <f t="shared" si="1"/>
        <v>1099999.9999999998</v>
      </c>
      <c r="U20" s="41">
        <f t="shared" si="5"/>
        <v>3870000</v>
      </c>
      <c r="V20" s="62"/>
      <c r="W20" s="65" t="e">
        <f>+#REF!</f>
        <v>#REF!</v>
      </c>
      <c r="X20" s="65" t="e">
        <f t="shared" si="6"/>
        <v>#REF!</v>
      </c>
      <c r="AA20" s="53"/>
      <c r="AB20" s="54"/>
      <c r="AC20" s="55"/>
      <c r="AD20" s="54"/>
      <c r="AE20" s="55"/>
      <c r="AF20" s="54"/>
      <c r="AH20" s="12">
        <f t="shared" si="7"/>
        <v>277</v>
      </c>
      <c r="AI20" s="15">
        <f t="shared" si="8"/>
        <v>110</v>
      </c>
      <c r="AJ20" s="12">
        <f t="shared" si="9"/>
        <v>277</v>
      </c>
      <c r="AK20" s="15">
        <f t="shared" si="9"/>
        <v>110</v>
      </c>
      <c r="AL20" s="12">
        <f t="shared" si="9"/>
        <v>277</v>
      </c>
      <c r="AM20" s="15">
        <f t="shared" si="9"/>
        <v>110</v>
      </c>
      <c r="AO20" s="30">
        <f t="shared" si="10"/>
        <v>0</v>
      </c>
      <c r="AP20" s="31">
        <f t="shared" si="11"/>
        <v>0</v>
      </c>
      <c r="AQ20" s="31">
        <f t="shared" si="12"/>
        <v>0</v>
      </c>
      <c r="AR20" s="32">
        <f t="shared" si="13"/>
        <v>0</v>
      </c>
      <c r="AS20" s="44"/>
      <c r="AT20" s="6"/>
      <c r="AU20" s="6">
        <f t="shared" si="14"/>
        <v>0</v>
      </c>
      <c r="BB20" s="6"/>
    </row>
    <row r="21" spans="1:55" x14ac:dyDescent="0.35">
      <c r="A21">
        <v>7034</v>
      </c>
      <c r="B21" t="s">
        <v>15</v>
      </c>
      <c r="C21" s="42" t="s">
        <v>5</v>
      </c>
      <c r="D21" s="122">
        <f>VLOOKUP(A21,'[1]Banded Sum all SP'!$B$8:$X$36,20,FALSE)</f>
        <v>89</v>
      </c>
      <c r="E21" s="123"/>
      <c r="F21" s="12">
        <f t="shared" si="2"/>
        <v>73</v>
      </c>
      <c r="G21" s="110">
        <v>16</v>
      </c>
      <c r="I21" s="93"/>
      <c r="J21" s="94"/>
      <c r="L21" s="82">
        <f t="shared" si="16"/>
        <v>73</v>
      </c>
      <c r="M21" s="83">
        <f t="shared" si="16"/>
        <v>16</v>
      </c>
      <c r="O21" s="85">
        <f t="shared" si="3"/>
        <v>730000</v>
      </c>
      <c r="Q21" s="30">
        <f t="shared" si="15"/>
        <v>53333.333333333314</v>
      </c>
      <c r="R21" s="86">
        <f t="shared" si="4"/>
        <v>106666.66666666666</v>
      </c>
      <c r="S21" s="32">
        <f t="shared" si="1"/>
        <v>159999.99999999997</v>
      </c>
      <c r="U21" s="41">
        <f t="shared" si="5"/>
        <v>890000</v>
      </c>
      <c r="V21" s="62"/>
      <c r="W21" s="65" t="e">
        <f>+#REF!</f>
        <v>#REF!</v>
      </c>
      <c r="X21" s="65" t="e">
        <f t="shared" si="6"/>
        <v>#REF!</v>
      </c>
      <c r="AA21" s="53"/>
      <c r="AB21" s="54"/>
      <c r="AC21" s="55"/>
      <c r="AD21" s="54"/>
      <c r="AE21" s="55"/>
      <c r="AF21" s="54"/>
      <c r="AH21" s="12">
        <f t="shared" si="7"/>
        <v>73</v>
      </c>
      <c r="AI21" s="15">
        <f t="shared" si="8"/>
        <v>16</v>
      </c>
      <c r="AJ21" s="12">
        <f t="shared" si="9"/>
        <v>73</v>
      </c>
      <c r="AK21" s="15">
        <f t="shared" si="9"/>
        <v>16</v>
      </c>
      <c r="AL21" s="12">
        <f t="shared" si="9"/>
        <v>73</v>
      </c>
      <c r="AM21" s="15">
        <f t="shared" si="9"/>
        <v>16</v>
      </c>
      <c r="AO21" s="30">
        <f t="shared" si="10"/>
        <v>0</v>
      </c>
      <c r="AP21" s="31">
        <f t="shared" si="11"/>
        <v>0</v>
      </c>
      <c r="AQ21" s="31">
        <f t="shared" si="12"/>
        <v>0</v>
      </c>
      <c r="AR21" s="32">
        <f t="shared" si="13"/>
        <v>0</v>
      </c>
      <c r="AS21" s="44"/>
      <c r="AT21" s="6"/>
      <c r="AU21" s="6">
        <f t="shared" si="14"/>
        <v>0</v>
      </c>
      <c r="BB21" s="6"/>
    </row>
    <row r="22" spans="1:55" x14ac:dyDescent="0.35">
      <c r="A22">
        <v>7035</v>
      </c>
      <c r="B22" t="s">
        <v>16</v>
      </c>
      <c r="C22" s="42" t="s">
        <v>5</v>
      </c>
      <c r="D22" s="122">
        <f>VLOOKUP(A22,'[1]Banded Sum all SP'!$B$8:$X$36,20,FALSE)</f>
        <v>150</v>
      </c>
      <c r="E22" s="123"/>
      <c r="F22" s="12">
        <f t="shared" si="2"/>
        <v>150</v>
      </c>
      <c r="G22" s="110"/>
      <c r="I22" s="93"/>
      <c r="J22" s="94"/>
      <c r="L22" s="82">
        <f t="shared" si="16"/>
        <v>150</v>
      </c>
      <c r="M22" s="83">
        <f t="shared" si="16"/>
        <v>0</v>
      </c>
      <c r="O22" s="85">
        <f t="shared" si="3"/>
        <v>1500000</v>
      </c>
      <c r="Q22" s="30">
        <f t="shared" si="15"/>
        <v>0</v>
      </c>
      <c r="R22" s="86">
        <f t="shared" si="4"/>
        <v>0</v>
      </c>
      <c r="S22" s="32">
        <f t="shared" si="1"/>
        <v>0</v>
      </c>
      <c r="U22" s="41">
        <f t="shared" si="5"/>
        <v>1500000</v>
      </c>
      <c r="V22" s="62"/>
      <c r="W22" s="65" t="e">
        <f>+#REF!</f>
        <v>#REF!</v>
      </c>
      <c r="X22" s="65" t="e">
        <f t="shared" si="6"/>
        <v>#REF!</v>
      </c>
      <c r="AA22" s="53"/>
      <c r="AB22" s="54"/>
      <c r="AC22" s="55"/>
      <c r="AD22" s="54"/>
      <c r="AE22" s="55"/>
      <c r="AF22" s="54"/>
      <c r="AH22" s="12">
        <f t="shared" si="7"/>
        <v>150</v>
      </c>
      <c r="AI22" s="15">
        <f t="shared" si="8"/>
        <v>0</v>
      </c>
      <c r="AJ22" s="12">
        <f t="shared" si="9"/>
        <v>150</v>
      </c>
      <c r="AK22" s="15">
        <f t="shared" si="9"/>
        <v>0</v>
      </c>
      <c r="AL22" s="12">
        <f t="shared" si="9"/>
        <v>150</v>
      </c>
      <c r="AM22" s="15">
        <f t="shared" si="9"/>
        <v>0</v>
      </c>
      <c r="AO22" s="30">
        <f t="shared" si="10"/>
        <v>0</v>
      </c>
      <c r="AP22" s="31">
        <f t="shared" si="11"/>
        <v>0</v>
      </c>
      <c r="AQ22" s="31">
        <f t="shared" si="12"/>
        <v>0</v>
      </c>
      <c r="AR22" s="32">
        <f t="shared" si="13"/>
        <v>0</v>
      </c>
      <c r="AS22" s="44"/>
      <c r="AT22" s="6"/>
      <c r="AU22" s="6">
        <f t="shared" si="14"/>
        <v>0</v>
      </c>
      <c r="BB22" s="6"/>
    </row>
    <row r="23" spans="1:55" x14ac:dyDescent="0.35">
      <c r="A23">
        <v>7036</v>
      </c>
      <c r="B23" t="s">
        <v>17</v>
      </c>
      <c r="C23" s="116" t="s">
        <v>31</v>
      </c>
      <c r="D23" s="122">
        <f>VLOOKUP(A23,'[1]Banded Sum all SP'!$B$8:$X$36,20,FALSE)</f>
        <v>243</v>
      </c>
      <c r="E23" s="123"/>
      <c r="F23" s="12">
        <f t="shared" si="2"/>
        <v>243</v>
      </c>
      <c r="G23" s="110"/>
      <c r="I23" s="93">
        <v>-83</v>
      </c>
      <c r="J23" s="94">
        <v>85</v>
      </c>
      <c r="L23" s="82">
        <f t="shared" si="16"/>
        <v>160</v>
      </c>
      <c r="M23" s="83">
        <f t="shared" si="16"/>
        <v>85</v>
      </c>
      <c r="O23" s="85">
        <f t="shared" si="3"/>
        <v>1600000</v>
      </c>
      <c r="Q23" s="30">
        <f t="shared" si="15"/>
        <v>0</v>
      </c>
      <c r="R23" s="86">
        <f t="shared" si="4"/>
        <v>566666.66666666663</v>
      </c>
      <c r="S23" s="32">
        <f t="shared" si="1"/>
        <v>566666.66666666663</v>
      </c>
      <c r="U23" s="41">
        <f t="shared" si="5"/>
        <v>2166666.6666666665</v>
      </c>
      <c r="V23" s="62"/>
      <c r="W23" s="65" t="e">
        <f>+#REF!</f>
        <v>#REF!</v>
      </c>
      <c r="X23" s="65" t="e">
        <f t="shared" si="6"/>
        <v>#REF!</v>
      </c>
      <c r="AA23" s="53"/>
      <c r="AB23" s="54"/>
      <c r="AC23" s="55"/>
      <c r="AD23" s="54"/>
      <c r="AE23" s="55"/>
      <c r="AF23" s="54"/>
      <c r="AH23" s="12">
        <f t="shared" si="7"/>
        <v>160</v>
      </c>
      <c r="AI23" s="15">
        <f t="shared" si="8"/>
        <v>85</v>
      </c>
      <c r="AJ23" s="12">
        <f t="shared" si="9"/>
        <v>160</v>
      </c>
      <c r="AK23" s="15">
        <f t="shared" si="9"/>
        <v>85</v>
      </c>
      <c r="AL23" s="12">
        <f t="shared" si="9"/>
        <v>160</v>
      </c>
      <c r="AM23" s="15">
        <f t="shared" si="9"/>
        <v>85</v>
      </c>
      <c r="AO23" s="30">
        <f t="shared" si="10"/>
        <v>0</v>
      </c>
      <c r="AP23" s="31">
        <f t="shared" si="11"/>
        <v>0</v>
      </c>
      <c r="AQ23" s="31">
        <f t="shared" si="12"/>
        <v>0</v>
      </c>
      <c r="AR23" s="32">
        <f t="shared" si="13"/>
        <v>0</v>
      </c>
      <c r="AS23" s="44"/>
      <c r="AT23" s="6"/>
      <c r="AU23" s="6">
        <f t="shared" si="14"/>
        <v>2</v>
      </c>
      <c r="BB23" s="6"/>
    </row>
    <row r="24" spans="1:55" x14ac:dyDescent="0.35">
      <c r="A24">
        <v>7037</v>
      </c>
      <c r="B24" t="s">
        <v>18</v>
      </c>
      <c r="C24" s="42" t="s">
        <v>5</v>
      </c>
      <c r="D24" s="122">
        <f>VLOOKUP(A24,'[1]Banded Sum all SP'!$B$8:$X$36,20,FALSE)</f>
        <v>68</v>
      </c>
      <c r="E24" s="123"/>
      <c r="F24" s="12">
        <f t="shared" si="2"/>
        <v>68</v>
      </c>
      <c r="G24" s="110"/>
      <c r="I24" s="93"/>
      <c r="J24" s="94"/>
      <c r="L24" s="82">
        <f t="shared" si="16"/>
        <v>68</v>
      </c>
      <c r="M24" s="83">
        <f t="shared" si="16"/>
        <v>0</v>
      </c>
      <c r="O24" s="85">
        <f t="shared" si="3"/>
        <v>680000</v>
      </c>
      <c r="Q24" s="30">
        <f t="shared" si="15"/>
        <v>0</v>
      </c>
      <c r="R24" s="86">
        <f t="shared" si="4"/>
        <v>0</v>
      </c>
      <c r="S24" s="32">
        <f t="shared" si="1"/>
        <v>0</v>
      </c>
      <c r="U24" s="41">
        <f t="shared" si="5"/>
        <v>680000</v>
      </c>
      <c r="V24" s="62"/>
      <c r="W24" s="65" t="e">
        <f>+#REF!</f>
        <v>#REF!</v>
      </c>
      <c r="X24" s="65" t="e">
        <f t="shared" si="6"/>
        <v>#REF!</v>
      </c>
      <c r="AA24" s="53"/>
      <c r="AB24" s="54"/>
      <c r="AC24" s="55"/>
      <c r="AD24" s="54"/>
      <c r="AE24" s="55"/>
      <c r="AF24" s="54"/>
      <c r="AH24" s="12">
        <f t="shared" si="7"/>
        <v>68</v>
      </c>
      <c r="AI24" s="15">
        <f t="shared" si="8"/>
        <v>0</v>
      </c>
      <c r="AJ24" s="12">
        <f t="shared" si="9"/>
        <v>68</v>
      </c>
      <c r="AK24" s="15">
        <f t="shared" si="9"/>
        <v>0</v>
      </c>
      <c r="AL24" s="12">
        <f t="shared" si="9"/>
        <v>68</v>
      </c>
      <c r="AM24" s="15">
        <f t="shared" si="9"/>
        <v>0</v>
      </c>
      <c r="AO24" s="30">
        <f t="shared" si="10"/>
        <v>0</v>
      </c>
      <c r="AP24" s="31">
        <f t="shared" si="11"/>
        <v>0</v>
      </c>
      <c r="AQ24" s="31">
        <f t="shared" si="12"/>
        <v>0</v>
      </c>
      <c r="AR24" s="32">
        <f t="shared" si="13"/>
        <v>0</v>
      </c>
      <c r="AS24" s="44"/>
      <c r="AT24" s="6"/>
      <c r="AU24" s="6">
        <f t="shared" si="14"/>
        <v>0</v>
      </c>
      <c r="BB24" s="6"/>
    </row>
    <row r="25" spans="1:55" x14ac:dyDescent="0.35">
      <c r="A25">
        <v>7038</v>
      </c>
      <c r="B25" t="s">
        <v>19</v>
      </c>
      <c r="C25" s="116" t="s">
        <v>31</v>
      </c>
      <c r="D25" s="122">
        <v>268</v>
      </c>
      <c r="E25" s="123"/>
      <c r="F25" s="12">
        <f t="shared" si="2"/>
        <v>268</v>
      </c>
      <c r="G25" s="110"/>
      <c r="I25" s="104">
        <v>2</v>
      </c>
      <c r="J25" s="94"/>
      <c r="L25" s="82">
        <f t="shared" si="16"/>
        <v>270</v>
      </c>
      <c r="M25" s="83">
        <f t="shared" si="16"/>
        <v>0</v>
      </c>
      <c r="O25" s="85">
        <f t="shared" si="3"/>
        <v>2700000</v>
      </c>
      <c r="Q25" s="30">
        <f t="shared" si="15"/>
        <v>0</v>
      </c>
      <c r="R25" s="86">
        <f t="shared" si="4"/>
        <v>0</v>
      </c>
      <c r="S25" s="32">
        <f t="shared" si="1"/>
        <v>0</v>
      </c>
      <c r="U25" s="41">
        <f t="shared" si="5"/>
        <v>2700000</v>
      </c>
      <c r="V25" s="62"/>
      <c r="W25" s="65" t="e">
        <f>+#REF!</f>
        <v>#REF!</v>
      </c>
      <c r="X25" s="65" t="e">
        <f t="shared" si="6"/>
        <v>#REF!</v>
      </c>
      <c r="AA25" s="53"/>
      <c r="AB25" s="54"/>
      <c r="AC25" s="55"/>
      <c r="AD25" s="54"/>
      <c r="AE25" s="55"/>
      <c r="AF25" s="54"/>
      <c r="AH25" s="12">
        <f t="shared" si="7"/>
        <v>270</v>
      </c>
      <c r="AI25" s="15">
        <f t="shared" si="8"/>
        <v>0</v>
      </c>
      <c r="AJ25" s="12">
        <f t="shared" si="9"/>
        <v>270</v>
      </c>
      <c r="AK25" s="15">
        <f t="shared" si="9"/>
        <v>0</v>
      </c>
      <c r="AL25" s="12">
        <f t="shared" si="9"/>
        <v>270</v>
      </c>
      <c r="AM25" s="15">
        <f t="shared" si="9"/>
        <v>0</v>
      </c>
      <c r="AO25" s="30">
        <f t="shared" si="10"/>
        <v>0</v>
      </c>
      <c r="AP25" s="31">
        <f t="shared" si="11"/>
        <v>0</v>
      </c>
      <c r="AQ25" s="31">
        <f t="shared" si="12"/>
        <v>0</v>
      </c>
      <c r="AR25" s="32">
        <f t="shared" si="13"/>
        <v>0</v>
      </c>
      <c r="AS25" s="44"/>
      <c r="AT25" s="6"/>
      <c r="AU25" s="6">
        <f t="shared" si="14"/>
        <v>2</v>
      </c>
      <c r="AV25" t="s">
        <v>217</v>
      </c>
      <c r="AW25">
        <v>268</v>
      </c>
      <c r="AX25" s="113">
        <v>270</v>
      </c>
      <c r="AY25" s="113">
        <v>0</v>
      </c>
      <c r="AZ25" s="113">
        <v>0</v>
      </c>
      <c r="BA25" s="113">
        <v>268</v>
      </c>
      <c r="BB25" s="6">
        <v>270</v>
      </c>
    </row>
    <row r="26" spans="1:55" x14ac:dyDescent="0.35">
      <c r="A26">
        <v>7040</v>
      </c>
      <c r="B26" t="s">
        <v>20</v>
      </c>
      <c r="C26" s="42" t="s">
        <v>5</v>
      </c>
      <c r="D26" s="122">
        <f>VLOOKUP(A26,'[1]Banded Sum all SP'!$B$8:$X$36,20,FALSE)</f>
        <v>298</v>
      </c>
      <c r="E26" s="123"/>
      <c r="F26" s="12">
        <f t="shared" si="2"/>
        <v>242</v>
      </c>
      <c r="G26" s="110">
        <v>56</v>
      </c>
      <c r="I26" s="93"/>
      <c r="J26" s="94"/>
      <c r="L26" s="82">
        <f t="shared" si="16"/>
        <v>242</v>
      </c>
      <c r="M26" s="83">
        <f t="shared" si="16"/>
        <v>56</v>
      </c>
      <c r="O26" s="85">
        <f t="shared" si="3"/>
        <v>2420000</v>
      </c>
      <c r="Q26" s="30">
        <f t="shared" si="15"/>
        <v>186666.6666666666</v>
      </c>
      <c r="R26" s="86">
        <f t="shared" si="4"/>
        <v>373333.33333333337</v>
      </c>
      <c r="S26" s="32">
        <f t="shared" si="1"/>
        <v>560000</v>
      </c>
      <c r="U26" s="41">
        <f t="shared" si="5"/>
        <v>2980000</v>
      </c>
      <c r="V26" s="62"/>
      <c r="W26" s="65" t="e">
        <f>+#REF!</f>
        <v>#REF!</v>
      </c>
      <c r="X26" s="65" t="e">
        <f t="shared" si="6"/>
        <v>#REF!</v>
      </c>
      <c r="AA26" s="53"/>
      <c r="AB26" s="54"/>
      <c r="AC26" s="55"/>
      <c r="AD26" s="54"/>
      <c r="AE26" s="55"/>
      <c r="AF26" s="54"/>
      <c r="AH26" s="12">
        <f t="shared" si="7"/>
        <v>242</v>
      </c>
      <c r="AI26" s="15">
        <f t="shared" si="8"/>
        <v>56</v>
      </c>
      <c r="AJ26" s="12">
        <f t="shared" si="9"/>
        <v>242</v>
      </c>
      <c r="AK26" s="15">
        <f t="shared" si="9"/>
        <v>56</v>
      </c>
      <c r="AL26" s="12">
        <f t="shared" si="9"/>
        <v>242</v>
      </c>
      <c r="AM26" s="15">
        <f t="shared" si="9"/>
        <v>56</v>
      </c>
      <c r="AO26" s="30">
        <f t="shared" si="10"/>
        <v>0</v>
      </c>
      <c r="AP26" s="31">
        <f t="shared" si="11"/>
        <v>0</v>
      </c>
      <c r="AQ26" s="31">
        <f t="shared" si="12"/>
        <v>0</v>
      </c>
      <c r="AR26" s="32">
        <f t="shared" si="13"/>
        <v>0</v>
      </c>
      <c r="AS26" s="44"/>
      <c r="AT26" s="6"/>
      <c r="AU26" s="6">
        <f t="shared" si="14"/>
        <v>0</v>
      </c>
      <c r="BB26" s="6"/>
    </row>
    <row r="27" spans="1:55" x14ac:dyDescent="0.35">
      <c r="A27">
        <v>7045</v>
      </c>
      <c r="B27" t="s">
        <v>21</v>
      </c>
      <c r="C27" s="42" t="s">
        <v>5</v>
      </c>
      <c r="D27" s="122">
        <f>VLOOKUP(A27,'[1]Banded Sum all SP'!$B$8:$X$36,20,FALSE)</f>
        <v>212</v>
      </c>
      <c r="E27" s="123"/>
      <c r="F27" s="12">
        <f t="shared" si="2"/>
        <v>212</v>
      </c>
      <c r="G27" s="110"/>
      <c r="I27" s="93"/>
      <c r="J27" s="94"/>
      <c r="L27" s="82">
        <f t="shared" si="16"/>
        <v>212</v>
      </c>
      <c r="M27" s="83">
        <f t="shared" si="16"/>
        <v>0</v>
      </c>
      <c r="O27" s="85">
        <f t="shared" si="3"/>
        <v>2120000</v>
      </c>
      <c r="Q27" s="30">
        <f t="shared" si="15"/>
        <v>0</v>
      </c>
      <c r="R27" s="86">
        <f t="shared" si="4"/>
        <v>0</v>
      </c>
      <c r="S27" s="32">
        <f t="shared" si="1"/>
        <v>0</v>
      </c>
      <c r="U27" s="41">
        <f t="shared" si="5"/>
        <v>2120000</v>
      </c>
      <c r="V27" s="62"/>
      <c r="W27" s="65" t="e">
        <f>+#REF!</f>
        <v>#REF!</v>
      </c>
      <c r="X27" s="65" t="e">
        <f t="shared" si="6"/>
        <v>#REF!</v>
      </c>
      <c r="AA27" s="53"/>
      <c r="AB27" s="54"/>
      <c r="AC27" s="55"/>
      <c r="AD27" s="54"/>
      <c r="AE27" s="55"/>
      <c r="AF27" s="54"/>
      <c r="AH27" s="12">
        <f t="shared" si="7"/>
        <v>212</v>
      </c>
      <c r="AI27" s="15">
        <f t="shared" si="8"/>
        <v>0</v>
      </c>
      <c r="AJ27" s="12">
        <f t="shared" si="9"/>
        <v>212</v>
      </c>
      <c r="AK27" s="15">
        <f t="shared" si="9"/>
        <v>0</v>
      </c>
      <c r="AL27" s="12">
        <f t="shared" si="9"/>
        <v>212</v>
      </c>
      <c r="AM27" s="15">
        <f t="shared" si="9"/>
        <v>0</v>
      </c>
      <c r="AO27" s="30">
        <f t="shared" si="10"/>
        <v>0</v>
      </c>
      <c r="AP27" s="31">
        <f t="shared" si="11"/>
        <v>0</v>
      </c>
      <c r="AQ27" s="31">
        <f t="shared" si="12"/>
        <v>0</v>
      </c>
      <c r="AR27" s="32">
        <f t="shared" si="13"/>
        <v>0</v>
      </c>
      <c r="AS27" s="44"/>
      <c r="AT27" s="6"/>
      <c r="AU27" s="6">
        <f t="shared" si="14"/>
        <v>0</v>
      </c>
      <c r="BB27" s="6"/>
    </row>
    <row r="28" spans="1:55" x14ac:dyDescent="0.35">
      <c r="A28">
        <v>7047</v>
      </c>
      <c r="B28" t="s">
        <v>22</v>
      </c>
      <c r="C28" s="42" t="s">
        <v>5</v>
      </c>
      <c r="D28" s="122">
        <f>VLOOKUP(A28,'[1]Banded Sum all SP'!$B$8:$X$36,20,FALSE)</f>
        <v>87</v>
      </c>
      <c r="E28" s="123"/>
      <c r="F28" s="12">
        <f t="shared" si="2"/>
        <v>87</v>
      </c>
      <c r="G28" s="110"/>
      <c r="I28" s="93"/>
      <c r="J28" s="94"/>
      <c r="L28" s="103">
        <f t="shared" si="16"/>
        <v>87</v>
      </c>
      <c r="M28" s="83">
        <f t="shared" si="16"/>
        <v>0</v>
      </c>
      <c r="O28" s="85">
        <f t="shared" si="3"/>
        <v>870000</v>
      </c>
      <c r="Q28" s="30">
        <f t="shared" si="15"/>
        <v>0</v>
      </c>
      <c r="R28" s="86">
        <f t="shared" si="4"/>
        <v>0</v>
      </c>
      <c r="S28" s="32">
        <f t="shared" si="1"/>
        <v>0</v>
      </c>
      <c r="U28" s="41">
        <f t="shared" si="5"/>
        <v>870000</v>
      </c>
      <c r="V28" s="62"/>
      <c r="W28" s="65" t="e">
        <f>+#REF!</f>
        <v>#REF!</v>
      </c>
      <c r="X28" s="65" t="e">
        <f t="shared" si="6"/>
        <v>#REF!</v>
      </c>
      <c r="AA28" s="53"/>
      <c r="AB28" s="54"/>
      <c r="AC28" s="55"/>
      <c r="AD28" s="54"/>
      <c r="AE28" s="55"/>
      <c r="AF28" s="54"/>
      <c r="AH28" s="12">
        <f t="shared" si="7"/>
        <v>87</v>
      </c>
      <c r="AI28" s="15">
        <f t="shared" si="8"/>
        <v>0</v>
      </c>
      <c r="AJ28" s="12">
        <f t="shared" si="9"/>
        <v>87</v>
      </c>
      <c r="AK28" s="15">
        <f t="shared" si="9"/>
        <v>0</v>
      </c>
      <c r="AL28" s="12">
        <f t="shared" si="9"/>
        <v>87</v>
      </c>
      <c r="AM28" s="15">
        <f t="shared" si="9"/>
        <v>0</v>
      </c>
      <c r="AO28" s="30">
        <f t="shared" si="10"/>
        <v>0</v>
      </c>
      <c r="AP28" s="31">
        <f t="shared" si="11"/>
        <v>0</v>
      </c>
      <c r="AQ28" s="31">
        <f t="shared" si="12"/>
        <v>0</v>
      </c>
      <c r="AR28" s="32">
        <f t="shared" si="13"/>
        <v>0</v>
      </c>
      <c r="AS28" s="44"/>
      <c r="AT28" s="6"/>
      <c r="AU28" s="6">
        <f t="shared" si="14"/>
        <v>0</v>
      </c>
      <c r="BB28" s="6"/>
    </row>
    <row r="29" spans="1:55" x14ac:dyDescent="0.35">
      <c r="A29">
        <v>7049</v>
      </c>
      <c r="B29" t="s">
        <v>23</v>
      </c>
      <c r="C29" s="116" t="s">
        <v>31</v>
      </c>
      <c r="D29" s="122">
        <f>VLOOKUP(A29,'[1]Banded Sum all SP'!$B$8:$X$36,20,FALSE)</f>
        <v>88</v>
      </c>
      <c r="E29" s="123"/>
      <c r="F29" s="12">
        <f t="shared" si="2"/>
        <v>88</v>
      </c>
      <c r="G29" s="110"/>
      <c r="I29" s="93">
        <v>2</v>
      </c>
      <c r="J29" s="94"/>
      <c r="L29" s="82">
        <f t="shared" si="16"/>
        <v>90</v>
      </c>
      <c r="M29" s="83">
        <f t="shared" si="16"/>
        <v>0</v>
      </c>
      <c r="O29" s="85">
        <f t="shared" si="3"/>
        <v>900000</v>
      </c>
      <c r="Q29" s="30">
        <f t="shared" si="15"/>
        <v>0</v>
      </c>
      <c r="R29" s="86">
        <f t="shared" si="4"/>
        <v>0</v>
      </c>
      <c r="S29" s="32">
        <f t="shared" si="1"/>
        <v>0</v>
      </c>
      <c r="U29" s="41">
        <f t="shared" si="5"/>
        <v>900000</v>
      </c>
      <c r="V29" s="62"/>
      <c r="W29" s="65" t="e">
        <f>+#REF!</f>
        <v>#REF!</v>
      </c>
      <c r="X29" s="65" t="e">
        <f t="shared" si="6"/>
        <v>#REF!</v>
      </c>
      <c r="AA29" s="53"/>
      <c r="AB29" s="54"/>
      <c r="AC29" s="55"/>
      <c r="AD29" s="54"/>
      <c r="AE29" s="55"/>
      <c r="AF29" s="54"/>
      <c r="AH29" s="12">
        <f t="shared" si="7"/>
        <v>90</v>
      </c>
      <c r="AI29" s="15">
        <f t="shared" si="8"/>
        <v>0</v>
      </c>
      <c r="AJ29" s="12">
        <f t="shared" si="9"/>
        <v>90</v>
      </c>
      <c r="AK29" s="15">
        <f t="shared" si="9"/>
        <v>0</v>
      </c>
      <c r="AL29" s="12">
        <f t="shared" si="9"/>
        <v>90</v>
      </c>
      <c r="AM29" s="15">
        <f t="shared" si="9"/>
        <v>0</v>
      </c>
      <c r="AO29" s="30">
        <f t="shared" si="10"/>
        <v>0</v>
      </c>
      <c r="AP29" s="31">
        <f t="shared" si="11"/>
        <v>0</v>
      </c>
      <c r="AQ29" s="31">
        <f t="shared" si="12"/>
        <v>0</v>
      </c>
      <c r="AR29" s="32">
        <f t="shared" si="13"/>
        <v>0</v>
      </c>
      <c r="AS29" s="44"/>
      <c r="AT29" s="6"/>
      <c r="AU29" s="6">
        <f t="shared" si="14"/>
        <v>2</v>
      </c>
      <c r="AV29" t="s">
        <v>216</v>
      </c>
      <c r="BB29" s="6"/>
    </row>
    <row r="30" spans="1:55" x14ac:dyDescent="0.35">
      <c r="A30">
        <v>7050</v>
      </c>
      <c r="B30" t="s">
        <v>24</v>
      </c>
      <c r="C30" s="42" t="s">
        <v>5</v>
      </c>
      <c r="D30" s="122">
        <f>VLOOKUP(A30,'[1]Banded Sum all SP'!$B$8:$X$36,20,FALSE)</f>
        <v>107</v>
      </c>
      <c r="E30" s="123"/>
      <c r="F30" s="12">
        <f t="shared" si="2"/>
        <v>68</v>
      </c>
      <c r="G30" s="110">
        <v>39</v>
      </c>
      <c r="I30" s="93"/>
      <c r="J30" s="94"/>
      <c r="L30" s="82">
        <f t="shared" si="16"/>
        <v>68</v>
      </c>
      <c r="M30" s="83">
        <f t="shared" si="16"/>
        <v>39</v>
      </c>
      <c r="O30" s="85">
        <f t="shared" si="3"/>
        <v>680000</v>
      </c>
      <c r="Q30" s="30">
        <f t="shared" si="15"/>
        <v>129999.99999999996</v>
      </c>
      <c r="R30" s="86">
        <f t="shared" si="4"/>
        <v>260000</v>
      </c>
      <c r="S30" s="32">
        <f t="shared" si="1"/>
        <v>389999.99999999994</v>
      </c>
      <c r="U30" s="41">
        <f t="shared" si="5"/>
        <v>1070000</v>
      </c>
      <c r="V30" s="62"/>
      <c r="W30" s="65" t="e">
        <f>+#REF!</f>
        <v>#REF!</v>
      </c>
      <c r="X30" s="65" t="e">
        <f t="shared" si="6"/>
        <v>#REF!</v>
      </c>
      <c r="AA30" s="53"/>
      <c r="AB30" s="54"/>
      <c r="AC30" s="55"/>
      <c r="AD30" s="54"/>
      <c r="AE30" s="55"/>
      <c r="AF30" s="54"/>
      <c r="AH30" s="12">
        <f t="shared" si="7"/>
        <v>68</v>
      </c>
      <c r="AI30" s="15">
        <f t="shared" si="8"/>
        <v>39</v>
      </c>
      <c r="AJ30" s="12">
        <f t="shared" si="9"/>
        <v>68</v>
      </c>
      <c r="AK30" s="15">
        <f t="shared" si="9"/>
        <v>39</v>
      </c>
      <c r="AL30" s="12">
        <f t="shared" si="9"/>
        <v>68</v>
      </c>
      <c r="AM30" s="15">
        <f t="shared" si="9"/>
        <v>39</v>
      </c>
      <c r="AO30" s="30">
        <f t="shared" si="10"/>
        <v>0</v>
      </c>
      <c r="AP30" s="31">
        <f t="shared" si="11"/>
        <v>0</v>
      </c>
      <c r="AQ30" s="31">
        <f t="shared" si="12"/>
        <v>0</v>
      </c>
      <c r="AR30" s="32">
        <f t="shared" si="13"/>
        <v>0</v>
      </c>
      <c r="AS30" s="44"/>
      <c r="AT30" s="6"/>
      <c r="AU30" s="6">
        <f t="shared" si="14"/>
        <v>0</v>
      </c>
      <c r="BB30" s="6"/>
    </row>
    <row r="31" spans="1:55" x14ac:dyDescent="0.35">
      <c r="A31">
        <v>7051</v>
      </c>
      <c r="B31" t="s">
        <v>25</v>
      </c>
      <c r="C31" s="42" t="s">
        <v>5</v>
      </c>
      <c r="D31" s="122">
        <f>VLOOKUP(A31,'[1]Banded Sum all SP'!$B$8:$X$36,20,FALSE)</f>
        <v>111</v>
      </c>
      <c r="E31" s="123"/>
      <c r="F31" s="12">
        <f t="shared" si="2"/>
        <v>111</v>
      </c>
      <c r="G31" s="110"/>
      <c r="I31" s="93"/>
      <c r="J31" s="94"/>
      <c r="L31" s="82">
        <f t="shared" si="16"/>
        <v>111</v>
      </c>
      <c r="M31" s="83">
        <f t="shared" si="16"/>
        <v>0</v>
      </c>
      <c r="O31" s="85">
        <f t="shared" si="3"/>
        <v>1110000</v>
      </c>
      <c r="Q31" s="30">
        <f t="shared" si="15"/>
        <v>0</v>
      </c>
      <c r="R31" s="86">
        <f t="shared" si="4"/>
        <v>0</v>
      </c>
      <c r="S31" s="32">
        <f t="shared" si="1"/>
        <v>0</v>
      </c>
      <c r="U31" s="41">
        <f t="shared" si="5"/>
        <v>1110000</v>
      </c>
      <c r="V31" s="62"/>
      <c r="W31" s="65" t="e">
        <f>+#REF!</f>
        <v>#REF!</v>
      </c>
      <c r="X31" s="65" t="e">
        <f t="shared" si="6"/>
        <v>#REF!</v>
      </c>
      <c r="AA31" s="53"/>
      <c r="AB31" s="54"/>
      <c r="AC31" s="55"/>
      <c r="AD31" s="54"/>
      <c r="AE31" s="55"/>
      <c r="AF31" s="54"/>
      <c r="AH31" s="12">
        <f t="shared" si="7"/>
        <v>111</v>
      </c>
      <c r="AI31" s="15">
        <f t="shared" si="8"/>
        <v>0</v>
      </c>
      <c r="AJ31" s="12">
        <f t="shared" si="9"/>
        <v>111</v>
      </c>
      <c r="AK31" s="15">
        <f t="shared" si="9"/>
        <v>0</v>
      </c>
      <c r="AL31" s="12">
        <f t="shared" si="9"/>
        <v>111</v>
      </c>
      <c r="AM31" s="15">
        <f t="shared" si="9"/>
        <v>0</v>
      </c>
      <c r="AO31" s="30">
        <f t="shared" si="10"/>
        <v>0</v>
      </c>
      <c r="AP31" s="31">
        <f t="shared" si="11"/>
        <v>0</v>
      </c>
      <c r="AQ31" s="31">
        <f t="shared" si="12"/>
        <v>0</v>
      </c>
      <c r="AR31" s="32">
        <f t="shared" si="13"/>
        <v>0</v>
      </c>
      <c r="AS31" s="44"/>
      <c r="AT31" s="6"/>
      <c r="AU31" s="6">
        <f t="shared" si="14"/>
        <v>0</v>
      </c>
      <c r="BB31" s="6"/>
    </row>
    <row r="32" spans="1:55" x14ac:dyDescent="0.35">
      <c r="A32">
        <v>7052</v>
      </c>
      <c r="B32" t="s">
        <v>26</v>
      </c>
      <c r="C32" s="42" t="s">
        <v>5</v>
      </c>
      <c r="D32" s="122">
        <f>VLOOKUP(A32,'[1]Banded Sum all SP'!$B$8:$X$36,20,FALSE)</f>
        <v>82</v>
      </c>
      <c r="E32" s="123"/>
      <c r="F32" s="12">
        <f t="shared" si="2"/>
        <v>82</v>
      </c>
      <c r="G32" s="110"/>
      <c r="I32" s="93"/>
      <c r="J32" s="94"/>
      <c r="L32" s="82">
        <f t="shared" si="16"/>
        <v>82</v>
      </c>
      <c r="M32" s="83">
        <f t="shared" si="16"/>
        <v>0</v>
      </c>
      <c r="O32" s="85">
        <f t="shared" si="3"/>
        <v>820000</v>
      </c>
      <c r="Q32" s="30">
        <f t="shared" si="15"/>
        <v>0</v>
      </c>
      <c r="R32" s="86">
        <f t="shared" si="4"/>
        <v>0</v>
      </c>
      <c r="S32" s="32">
        <f t="shared" si="1"/>
        <v>0</v>
      </c>
      <c r="U32" s="41">
        <f t="shared" si="5"/>
        <v>820000</v>
      </c>
      <c r="V32" s="62"/>
      <c r="W32" s="65" t="e">
        <f>+#REF!</f>
        <v>#REF!</v>
      </c>
      <c r="X32" s="65" t="e">
        <f t="shared" si="6"/>
        <v>#REF!</v>
      </c>
      <c r="AA32" s="53"/>
      <c r="AB32" s="54"/>
      <c r="AC32" s="55"/>
      <c r="AD32" s="54"/>
      <c r="AE32" s="55"/>
      <c r="AF32" s="54"/>
      <c r="AH32" s="12">
        <f t="shared" si="7"/>
        <v>82</v>
      </c>
      <c r="AI32" s="15">
        <f t="shared" si="8"/>
        <v>0</v>
      </c>
      <c r="AJ32" s="12">
        <f t="shared" si="9"/>
        <v>82</v>
      </c>
      <c r="AK32" s="15">
        <f t="shared" si="9"/>
        <v>0</v>
      </c>
      <c r="AL32" s="12">
        <f t="shared" si="9"/>
        <v>82</v>
      </c>
      <c r="AM32" s="15">
        <f t="shared" si="9"/>
        <v>0</v>
      </c>
      <c r="AO32" s="30">
        <f t="shared" si="10"/>
        <v>0</v>
      </c>
      <c r="AP32" s="31">
        <f t="shared" si="11"/>
        <v>0</v>
      </c>
      <c r="AQ32" s="31">
        <f t="shared" si="12"/>
        <v>0</v>
      </c>
      <c r="AR32" s="32">
        <f t="shared" si="13"/>
        <v>0</v>
      </c>
      <c r="AS32" s="44"/>
      <c r="AT32" s="6"/>
      <c r="AU32" s="6">
        <f t="shared" si="14"/>
        <v>0</v>
      </c>
      <c r="BB32" s="6"/>
    </row>
    <row r="33" spans="1:54" x14ac:dyDescent="0.35">
      <c r="A33">
        <v>7053</v>
      </c>
      <c r="B33" t="s">
        <v>27</v>
      </c>
      <c r="C33" s="42" t="s">
        <v>5</v>
      </c>
      <c r="D33" s="122">
        <f>VLOOKUP(A33,'[1]Banded Sum all SP'!$B$8:$X$36,20,FALSE)</f>
        <v>109</v>
      </c>
      <c r="E33" s="123"/>
      <c r="F33" s="12">
        <f t="shared" si="2"/>
        <v>78</v>
      </c>
      <c r="G33" s="110">
        <v>31</v>
      </c>
      <c r="I33" s="93"/>
      <c r="J33" s="94"/>
      <c r="L33" s="82">
        <f t="shared" si="16"/>
        <v>78</v>
      </c>
      <c r="M33" s="83">
        <f t="shared" si="16"/>
        <v>31</v>
      </c>
      <c r="O33" s="85">
        <f t="shared" si="3"/>
        <v>780000</v>
      </c>
      <c r="Q33" s="30">
        <f t="shared" si="15"/>
        <v>103333.3333333333</v>
      </c>
      <c r="R33" s="86">
        <f t="shared" si="4"/>
        <v>206666.66666666669</v>
      </c>
      <c r="S33" s="32">
        <f t="shared" si="1"/>
        <v>310000</v>
      </c>
      <c r="U33" s="41">
        <f t="shared" si="5"/>
        <v>1090000</v>
      </c>
      <c r="V33" s="62"/>
      <c r="W33" s="65" t="e">
        <f>+#REF!</f>
        <v>#REF!</v>
      </c>
      <c r="X33" s="65" t="e">
        <f t="shared" si="6"/>
        <v>#REF!</v>
      </c>
      <c r="AA33" s="53"/>
      <c r="AB33" s="54"/>
      <c r="AC33" s="55"/>
      <c r="AD33" s="54"/>
      <c r="AE33" s="55"/>
      <c r="AF33" s="54"/>
      <c r="AH33" s="12">
        <f t="shared" si="7"/>
        <v>78</v>
      </c>
      <c r="AI33" s="15">
        <f t="shared" si="8"/>
        <v>31</v>
      </c>
      <c r="AJ33" s="12">
        <f t="shared" si="9"/>
        <v>78</v>
      </c>
      <c r="AK33" s="15">
        <f t="shared" si="9"/>
        <v>31</v>
      </c>
      <c r="AL33" s="12">
        <f t="shared" si="9"/>
        <v>78</v>
      </c>
      <c r="AM33" s="15">
        <f t="shared" si="9"/>
        <v>31</v>
      </c>
      <c r="AO33" s="30">
        <f t="shared" si="10"/>
        <v>0</v>
      </c>
      <c r="AP33" s="31">
        <f t="shared" si="11"/>
        <v>0</v>
      </c>
      <c r="AQ33" s="31">
        <f t="shared" si="12"/>
        <v>0</v>
      </c>
      <c r="AR33" s="32">
        <f t="shared" si="13"/>
        <v>0</v>
      </c>
      <c r="AS33" s="44"/>
      <c r="AT33" s="6"/>
      <c r="AU33" s="6">
        <f t="shared" si="14"/>
        <v>0</v>
      </c>
      <c r="BB33" s="6"/>
    </row>
    <row r="34" spans="1:54" x14ac:dyDescent="0.35">
      <c r="A34">
        <v>7060</v>
      </c>
      <c r="B34" t="s">
        <v>28</v>
      </c>
      <c r="C34" s="42" t="s">
        <v>5</v>
      </c>
      <c r="D34" s="122">
        <f>VLOOKUP(A34,'[1]Banded Sum all SP'!$B$8:$X$36,20,FALSE)</f>
        <v>106</v>
      </c>
      <c r="E34" s="123"/>
      <c r="F34" s="12">
        <f t="shared" si="2"/>
        <v>106</v>
      </c>
      <c r="G34" s="110"/>
      <c r="I34" s="93"/>
      <c r="J34" s="94"/>
      <c r="L34" s="82">
        <f t="shared" si="16"/>
        <v>106</v>
      </c>
      <c r="M34" s="83">
        <f t="shared" si="16"/>
        <v>0</v>
      </c>
      <c r="O34" s="85">
        <f t="shared" si="3"/>
        <v>1060000</v>
      </c>
      <c r="Q34" s="30">
        <f t="shared" si="15"/>
        <v>0</v>
      </c>
      <c r="R34" s="86">
        <f t="shared" si="4"/>
        <v>0</v>
      </c>
      <c r="S34" s="32">
        <f t="shared" si="1"/>
        <v>0</v>
      </c>
      <c r="U34" s="41">
        <f t="shared" si="5"/>
        <v>1060000</v>
      </c>
      <c r="V34" s="62"/>
      <c r="W34" s="65" t="e">
        <f>+#REF!</f>
        <v>#REF!</v>
      </c>
      <c r="X34" s="65" t="e">
        <f t="shared" si="6"/>
        <v>#REF!</v>
      </c>
      <c r="AA34" s="53"/>
      <c r="AB34" s="54"/>
      <c r="AC34" s="55"/>
      <c r="AD34" s="54"/>
      <c r="AE34" s="55"/>
      <c r="AF34" s="54"/>
      <c r="AH34" s="12">
        <f t="shared" si="7"/>
        <v>106</v>
      </c>
      <c r="AI34" s="15">
        <f t="shared" si="8"/>
        <v>0</v>
      </c>
      <c r="AJ34" s="12">
        <f t="shared" si="9"/>
        <v>106</v>
      </c>
      <c r="AK34" s="15">
        <f t="shared" si="9"/>
        <v>0</v>
      </c>
      <c r="AL34" s="12">
        <f t="shared" si="9"/>
        <v>106</v>
      </c>
      <c r="AM34" s="15">
        <f t="shared" si="9"/>
        <v>0</v>
      </c>
      <c r="AO34" s="30">
        <f t="shared" si="10"/>
        <v>0</v>
      </c>
      <c r="AP34" s="31">
        <f t="shared" si="11"/>
        <v>0</v>
      </c>
      <c r="AQ34" s="31">
        <f t="shared" si="12"/>
        <v>0</v>
      </c>
      <c r="AR34" s="32">
        <f t="shared" si="13"/>
        <v>0</v>
      </c>
      <c r="AS34" s="44"/>
      <c r="AT34" s="6"/>
      <c r="AU34" s="6">
        <f t="shared" si="14"/>
        <v>0</v>
      </c>
      <c r="BB34" s="6"/>
    </row>
    <row r="35" spans="1:54" ht="15" thickBot="1" x14ac:dyDescent="0.4">
      <c r="A35">
        <v>7062</v>
      </c>
      <c r="B35" t="s">
        <v>29</v>
      </c>
      <c r="C35" s="42" t="s">
        <v>5</v>
      </c>
      <c r="D35" s="122">
        <f>VLOOKUP(A35,'[1]Banded Sum all SP'!$B$8:$X$36,20,FALSE)</f>
        <v>121</v>
      </c>
      <c r="E35" s="124"/>
      <c r="F35" s="12">
        <f t="shared" si="2"/>
        <v>121</v>
      </c>
      <c r="G35" s="110"/>
      <c r="I35" s="93"/>
      <c r="J35" s="94"/>
      <c r="L35" s="82">
        <f t="shared" si="16"/>
        <v>121</v>
      </c>
      <c r="M35" s="83">
        <f t="shared" si="16"/>
        <v>0</v>
      </c>
      <c r="O35" s="85">
        <f t="shared" si="3"/>
        <v>1210000</v>
      </c>
      <c r="Q35" s="30">
        <f t="shared" si="15"/>
        <v>0</v>
      </c>
      <c r="R35" s="86">
        <f t="shared" si="4"/>
        <v>0</v>
      </c>
      <c r="S35" s="32">
        <f t="shared" si="1"/>
        <v>0</v>
      </c>
      <c r="U35" s="41">
        <f t="shared" si="5"/>
        <v>1210000</v>
      </c>
      <c r="V35" s="62"/>
      <c r="W35" s="65" t="e">
        <f>+#REF!</f>
        <v>#REF!</v>
      </c>
      <c r="X35" s="65" t="e">
        <f t="shared" si="6"/>
        <v>#REF!</v>
      </c>
      <c r="AA35" s="53"/>
      <c r="AB35" s="54"/>
      <c r="AC35" s="55"/>
      <c r="AD35" s="54"/>
      <c r="AE35" s="55"/>
      <c r="AF35" s="54"/>
      <c r="AH35" s="12">
        <f t="shared" si="7"/>
        <v>121</v>
      </c>
      <c r="AI35" s="15">
        <f t="shared" si="8"/>
        <v>0</v>
      </c>
      <c r="AJ35" s="12">
        <f t="shared" si="9"/>
        <v>121</v>
      </c>
      <c r="AK35" s="15">
        <f t="shared" si="9"/>
        <v>0</v>
      </c>
      <c r="AL35" s="12">
        <f t="shared" si="9"/>
        <v>121</v>
      </c>
      <c r="AM35" s="15">
        <f t="shared" si="9"/>
        <v>0</v>
      </c>
      <c r="AO35" s="30">
        <f t="shared" si="10"/>
        <v>0</v>
      </c>
      <c r="AP35" s="31">
        <f t="shared" si="11"/>
        <v>0</v>
      </c>
      <c r="AQ35" s="31">
        <f t="shared" si="12"/>
        <v>0</v>
      </c>
      <c r="AR35" s="32">
        <f t="shared" si="13"/>
        <v>0</v>
      </c>
      <c r="AS35" s="44"/>
      <c r="AT35" s="6"/>
      <c r="AU35" s="6">
        <f t="shared" si="14"/>
        <v>0</v>
      </c>
      <c r="BB35" s="6"/>
    </row>
    <row r="36" spans="1:54" ht="15" thickBot="1" x14ac:dyDescent="0.4">
      <c r="A36">
        <v>7063</v>
      </c>
      <c r="B36" t="s">
        <v>183</v>
      </c>
      <c r="C36" s="116" t="s">
        <v>31</v>
      </c>
      <c r="D36" s="118">
        <f>VLOOKUP(A36,'[1]Banded Sum all SP'!$B$8:$X$36,20,FALSE)</f>
        <v>71</v>
      </c>
      <c r="F36" s="11">
        <f t="shared" si="2"/>
        <v>71</v>
      </c>
      <c r="G36" s="110">
        <v>0</v>
      </c>
      <c r="I36" s="93">
        <v>10</v>
      </c>
      <c r="J36" s="94"/>
      <c r="L36" s="82">
        <f t="shared" si="16"/>
        <v>81</v>
      </c>
      <c r="M36" s="83">
        <f t="shared" si="16"/>
        <v>0</v>
      </c>
      <c r="O36" s="85">
        <f t="shared" si="3"/>
        <v>810000</v>
      </c>
      <c r="Q36" s="30">
        <f t="shared" si="15"/>
        <v>0</v>
      </c>
      <c r="R36" s="86">
        <f t="shared" si="4"/>
        <v>0</v>
      </c>
      <c r="S36" s="32">
        <f t="shared" si="1"/>
        <v>0</v>
      </c>
      <c r="U36" s="41">
        <f t="shared" si="5"/>
        <v>810000</v>
      </c>
      <c r="V36" s="62"/>
      <c r="W36" s="65" t="e">
        <f>+#REF!-W37-W38-W39</f>
        <v>#REF!</v>
      </c>
      <c r="X36" s="65" t="e">
        <f t="shared" si="6"/>
        <v>#REF!</v>
      </c>
      <c r="Y36" s="42" t="s">
        <v>36</v>
      </c>
      <c r="AA36" s="53"/>
      <c r="AB36" s="54"/>
      <c r="AC36" s="55"/>
      <c r="AD36" s="54"/>
      <c r="AE36" s="55"/>
      <c r="AF36" s="54"/>
      <c r="AH36" s="12">
        <f t="shared" si="7"/>
        <v>81</v>
      </c>
      <c r="AI36" s="15">
        <f t="shared" si="8"/>
        <v>0</v>
      </c>
      <c r="AJ36" s="12">
        <f t="shared" si="9"/>
        <v>81</v>
      </c>
      <c r="AK36" s="15">
        <f t="shared" si="9"/>
        <v>0</v>
      </c>
      <c r="AL36" s="12">
        <f t="shared" si="9"/>
        <v>81</v>
      </c>
      <c r="AM36" s="15">
        <f t="shared" si="9"/>
        <v>0</v>
      </c>
      <c r="AO36" s="30">
        <f t="shared" si="10"/>
        <v>0</v>
      </c>
      <c r="AP36" s="31">
        <f t="shared" si="11"/>
        <v>0</v>
      </c>
      <c r="AQ36" s="31">
        <f t="shared" si="12"/>
        <v>0</v>
      </c>
      <c r="AR36" s="32">
        <f t="shared" si="13"/>
        <v>0</v>
      </c>
      <c r="AS36" s="44"/>
      <c r="AT36" s="6"/>
      <c r="AU36" s="6">
        <f t="shared" si="14"/>
        <v>10</v>
      </c>
      <c r="AV36" s="113" t="s">
        <v>217</v>
      </c>
      <c r="BB36" s="6"/>
    </row>
    <row r="37" spans="1:54" ht="15" thickBot="1" x14ac:dyDescent="0.4">
      <c r="B37" s="117" t="s">
        <v>184</v>
      </c>
      <c r="C37" s="116" t="s">
        <v>31</v>
      </c>
      <c r="D37" s="115">
        <v>70</v>
      </c>
      <c r="F37" s="11">
        <f t="shared" si="2"/>
        <v>70</v>
      </c>
      <c r="G37" s="110"/>
      <c r="I37" s="93"/>
      <c r="J37" s="94"/>
      <c r="L37" s="82">
        <f t="shared" ref="L37:M40" si="17">+F37+I37</f>
        <v>70</v>
      </c>
      <c r="M37" s="83">
        <f t="shared" si="17"/>
        <v>0</v>
      </c>
      <c r="O37" s="85">
        <f t="shared" si="3"/>
        <v>700000</v>
      </c>
      <c r="Q37" s="30">
        <f t="shared" si="15"/>
        <v>0</v>
      </c>
      <c r="R37" s="86">
        <f t="shared" si="4"/>
        <v>0</v>
      </c>
      <c r="S37" s="32"/>
      <c r="U37" s="41">
        <f t="shared" si="5"/>
        <v>700000</v>
      </c>
      <c r="V37" s="62"/>
      <c r="W37" s="65" t="e">
        <f>+#REF!/2</f>
        <v>#REF!</v>
      </c>
      <c r="X37" s="65" t="e">
        <f t="shared" si="6"/>
        <v>#REF!</v>
      </c>
      <c r="Y37" s="42" t="s">
        <v>36</v>
      </c>
      <c r="AA37" s="53"/>
      <c r="AB37" s="54"/>
      <c r="AC37" s="55"/>
      <c r="AD37" s="54"/>
      <c r="AE37" s="55"/>
      <c r="AF37" s="54"/>
      <c r="AH37" s="12">
        <f t="shared" si="7"/>
        <v>70</v>
      </c>
      <c r="AI37" s="15">
        <f t="shared" si="8"/>
        <v>0</v>
      </c>
      <c r="AJ37" s="12">
        <f t="shared" si="9"/>
        <v>70</v>
      </c>
      <c r="AK37" s="15">
        <f t="shared" si="9"/>
        <v>0</v>
      </c>
      <c r="AL37" s="12">
        <f t="shared" si="9"/>
        <v>70</v>
      </c>
      <c r="AM37" s="15">
        <f t="shared" si="9"/>
        <v>0</v>
      </c>
      <c r="AO37" s="30">
        <f t="shared" si="10"/>
        <v>0</v>
      </c>
      <c r="AP37" s="31">
        <f>(+AB37+AC37)/12*7*10000</f>
        <v>0</v>
      </c>
      <c r="AQ37" s="31">
        <f t="shared" si="12"/>
        <v>0</v>
      </c>
      <c r="AR37" s="32">
        <f t="shared" si="13"/>
        <v>0</v>
      </c>
      <c r="AS37" s="44" t="s">
        <v>203</v>
      </c>
      <c r="AT37" s="6"/>
      <c r="AU37" s="6">
        <f t="shared" si="14"/>
        <v>0</v>
      </c>
      <c r="BB37" s="6"/>
    </row>
    <row r="38" spans="1:54" ht="15" thickBot="1" x14ac:dyDescent="0.4">
      <c r="B38" s="117" t="s">
        <v>185</v>
      </c>
      <c r="C38" s="116" t="s">
        <v>31</v>
      </c>
      <c r="D38" s="115">
        <v>70</v>
      </c>
      <c r="F38" s="11">
        <f t="shared" si="2"/>
        <v>70</v>
      </c>
      <c r="G38" s="110"/>
      <c r="I38" s="93"/>
      <c r="J38" s="94"/>
      <c r="L38" s="82">
        <f t="shared" si="17"/>
        <v>70</v>
      </c>
      <c r="M38" s="83">
        <f t="shared" si="17"/>
        <v>0</v>
      </c>
      <c r="O38" s="85">
        <f t="shared" si="3"/>
        <v>700000</v>
      </c>
      <c r="Q38" s="30">
        <f t="shared" si="15"/>
        <v>0</v>
      </c>
      <c r="R38" s="86">
        <f t="shared" si="4"/>
        <v>0</v>
      </c>
      <c r="S38" s="32"/>
      <c r="U38" s="41">
        <f t="shared" si="5"/>
        <v>700000</v>
      </c>
      <c r="V38" s="62"/>
      <c r="W38" s="65" t="e">
        <f>+W37</f>
        <v>#REF!</v>
      </c>
      <c r="X38" s="65" t="e">
        <f t="shared" si="6"/>
        <v>#REF!</v>
      </c>
      <c r="Y38" s="42" t="s">
        <v>36</v>
      </c>
      <c r="AA38" s="53"/>
      <c r="AB38" s="54"/>
      <c r="AC38" s="55"/>
      <c r="AD38" s="54"/>
      <c r="AE38" s="55"/>
      <c r="AF38" s="54"/>
      <c r="AH38" s="12">
        <f t="shared" si="7"/>
        <v>70</v>
      </c>
      <c r="AI38" s="15">
        <f t="shared" si="8"/>
        <v>0</v>
      </c>
      <c r="AJ38" s="12">
        <f t="shared" si="9"/>
        <v>70</v>
      </c>
      <c r="AK38" s="15">
        <f t="shared" si="9"/>
        <v>0</v>
      </c>
      <c r="AL38" s="12">
        <f t="shared" si="9"/>
        <v>70</v>
      </c>
      <c r="AM38" s="15">
        <f t="shared" si="9"/>
        <v>0</v>
      </c>
      <c r="AO38" s="30">
        <f t="shared" si="10"/>
        <v>0</v>
      </c>
      <c r="AP38" s="31">
        <f>(+AB38+AC38)/12*7*10000</f>
        <v>0</v>
      </c>
      <c r="AQ38" s="31">
        <f t="shared" si="12"/>
        <v>0</v>
      </c>
      <c r="AR38" s="32">
        <f t="shared" si="13"/>
        <v>0</v>
      </c>
      <c r="AS38" s="114" t="s">
        <v>203</v>
      </c>
      <c r="AT38" s="6"/>
      <c r="AU38" s="6">
        <f t="shared" si="14"/>
        <v>0</v>
      </c>
      <c r="BB38" s="6"/>
    </row>
    <row r="39" spans="1:54" ht="15" thickBot="1" x14ac:dyDescent="0.4">
      <c r="B39" s="117" t="s">
        <v>33</v>
      </c>
      <c r="C39" s="116" t="s">
        <v>31</v>
      </c>
      <c r="D39" s="115">
        <v>60</v>
      </c>
      <c r="F39" s="11">
        <f t="shared" si="2"/>
        <v>60</v>
      </c>
      <c r="G39" s="110"/>
      <c r="I39" s="93"/>
      <c r="J39" s="94"/>
      <c r="L39" s="82">
        <f t="shared" si="17"/>
        <v>60</v>
      </c>
      <c r="M39" s="83">
        <f t="shared" si="17"/>
        <v>0</v>
      </c>
      <c r="O39" s="85">
        <f>+L39*(10000/12*7+8000/12*5)</f>
        <v>550000.00000000012</v>
      </c>
      <c r="Q39" s="30">
        <f t="shared" si="15"/>
        <v>0</v>
      </c>
      <c r="R39" s="86">
        <f t="shared" si="4"/>
        <v>0</v>
      </c>
      <c r="S39" s="32">
        <f>SUM(Q39:Q39)</f>
        <v>0</v>
      </c>
      <c r="U39" s="41">
        <f t="shared" si="5"/>
        <v>550000.00000000012</v>
      </c>
      <c r="V39" s="62"/>
      <c r="W39" s="65" t="e">
        <f>+#REF!+#REF!</f>
        <v>#REF!</v>
      </c>
      <c r="X39" s="65" t="e">
        <f t="shared" si="6"/>
        <v>#REF!</v>
      </c>
      <c r="Y39" s="42" t="s">
        <v>36</v>
      </c>
      <c r="AA39" s="53"/>
      <c r="AB39" s="54"/>
      <c r="AC39" s="55"/>
      <c r="AD39" s="54"/>
      <c r="AE39" s="55"/>
      <c r="AF39" s="54"/>
      <c r="AH39" s="12">
        <f t="shared" si="7"/>
        <v>60</v>
      </c>
      <c r="AI39" s="15">
        <f t="shared" si="8"/>
        <v>0</v>
      </c>
      <c r="AJ39" s="12">
        <f t="shared" si="9"/>
        <v>60</v>
      </c>
      <c r="AK39" s="15">
        <f t="shared" si="9"/>
        <v>0</v>
      </c>
      <c r="AL39" s="12">
        <f t="shared" si="9"/>
        <v>60</v>
      </c>
      <c r="AM39" s="15">
        <f t="shared" si="9"/>
        <v>0</v>
      </c>
      <c r="AO39" s="30">
        <f t="shared" si="10"/>
        <v>0</v>
      </c>
      <c r="AP39" s="31">
        <f>(+AB39+AC39)/12*7*10000</f>
        <v>0</v>
      </c>
      <c r="AQ39" s="31">
        <f t="shared" si="12"/>
        <v>0</v>
      </c>
      <c r="AR39" s="32">
        <f t="shared" si="13"/>
        <v>0</v>
      </c>
      <c r="AS39" s="114" t="s">
        <v>203</v>
      </c>
      <c r="AU39" s="6">
        <f t="shared" si="14"/>
        <v>0</v>
      </c>
    </row>
    <row r="40" spans="1:54" ht="15" thickBot="1" x14ac:dyDescent="0.4">
      <c r="B40" s="117" t="s">
        <v>48</v>
      </c>
      <c r="C40" s="42" t="s">
        <v>186</v>
      </c>
      <c r="D40" s="102">
        <v>440</v>
      </c>
      <c r="F40" s="11">
        <f t="shared" si="2"/>
        <v>440</v>
      </c>
      <c r="G40" s="110"/>
      <c r="I40" s="93"/>
      <c r="J40" s="94"/>
      <c r="L40" s="82">
        <f t="shared" si="17"/>
        <v>440</v>
      </c>
      <c r="M40" s="83">
        <f t="shared" si="17"/>
        <v>0</v>
      </c>
      <c r="O40" s="85">
        <f t="shared" si="3"/>
        <v>4400000</v>
      </c>
      <c r="Q40" s="33">
        <f t="shared" si="15"/>
        <v>0</v>
      </c>
      <c r="R40" s="86">
        <f t="shared" si="4"/>
        <v>0</v>
      </c>
      <c r="S40" s="32">
        <f>SUM(Q40:Q40)</f>
        <v>0</v>
      </c>
      <c r="U40" s="41">
        <f t="shared" si="5"/>
        <v>4400000</v>
      </c>
      <c r="V40" s="62"/>
      <c r="W40" s="65"/>
      <c r="X40" s="65">
        <f t="shared" si="6"/>
        <v>4400000</v>
      </c>
      <c r="AA40" s="53"/>
      <c r="AB40" s="54"/>
      <c r="AC40" s="55"/>
      <c r="AD40" s="54"/>
      <c r="AE40" s="55"/>
      <c r="AF40" s="54"/>
      <c r="AH40" s="12">
        <f t="shared" si="7"/>
        <v>440</v>
      </c>
      <c r="AI40" s="15">
        <f t="shared" si="8"/>
        <v>0</v>
      </c>
      <c r="AJ40" s="12">
        <f t="shared" si="9"/>
        <v>440</v>
      </c>
      <c r="AK40" s="15">
        <f t="shared" si="9"/>
        <v>0</v>
      </c>
      <c r="AL40" s="12">
        <f t="shared" si="9"/>
        <v>440</v>
      </c>
      <c r="AM40" s="15">
        <f t="shared" si="9"/>
        <v>0</v>
      </c>
      <c r="AO40" s="30">
        <f t="shared" si="10"/>
        <v>0</v>
      </c>
      <c r="AP40" s="31">
        <f>(+AB40+AC40)/12*7*10000</f>
        <v>0</v>
      </c>
      <c r="AQ40" s="31">
        <f t="shared" si="12"/>
        <v>0</v>
      </c>
      <c r="AR40" s="32">
        <f t="shared" si="13"/>
        <v>0</v>
      </c>
      <c r="AU40" s="6">
        <f t="shared" si="14"/>
        <v>0</v>
      </c>
    </row>
    <row r="41" spans="1:54" s="4" customFormat="1" ht="25.5" customHeight="1" thickBot="1" x14ac:dyDescent="0.4">
      <c r="B41" s="4" t="s">
        <v>187</v>
      </c>
      <c r="C41" s="5"/>
      <c r="D41" s="113">
        <f>SUM(D10:D40)</f>
        <v>5051</v>
      </c>
      <c r="F41" s="17">
        <f>SUM(F10:F40)</f>
        <v>4655</v>
      </c>
      <c r="G41" s="111">
        <f>SUM(G10:G40)</f>
        <v>396</v>
      </c>
      <c r="I41" s="87">
        <f>SUM(I10:I40)</f>
        <v>-160</v>
      </c>
      <c r="J41" s="88">
        <f>SUM(J10:J40)</f>
        <v>245</v>
      </c>
      <c r="K41"/>
      <c r="L41" s="89">
        <f>SUM(L10:L40)</f>
        <v>4495</v>
      </c>
      <c r="M41" s="90">
        <f>SUM(M10:M40)</f>
        <v>641</v>
      </c>
      <c r="O41" s="69">
        <f>SUM(O10:O40)</f>
        <v>44900000</v>
      </c>
      <c r="P41" s="43"/>
      <c r="Q41" s="34">
        <f>SUM(Q10:Q40)</f>
        <v>1319999.9999999993</v>
      </c>
      <c r="R41" s="35">
        <f>SUM(R10:R40)</f>
        <v>4273333.333333334</v>
      </c>
      <c r="S41" s="36">
        <f>SUM(S10:S40)</f>
        <v>5593333.333333333</v>
      </c>
      <c r="T41" s="43"/>
      <c r="U41" s="69">
        <f>SUM(U10:U40)</f>
        <v>50493333.333333336</v>
      </c>
      <c r="V41" s="70"/>
      <c r="W41" s="71" t="e">
        <f>SUM(W10:W40)</f>
        <v>#REF!</v>
      </c>
      <c r="X41" s="71" t="e">
        <f>SUM(X10:X40)</f>
        <v>#REF!</v>
      </c>
      <c r="AA41" s="56">
        <f t="shared" ref="AA41:AF41" si="18">SUM(AA10:AA36)</f>
        <v>0</v>
      </c>
      <c r="AB41" s="57">
        <f t="shared" si="18"/>
        <v>0</v>
      </c>
      <c r="AC41" s="57">
        <f t="shared" si="18"/>
        <v>0</v>
      </c>
      <c r="AD41" s="57">
        <f t="shared" si="18"/>
        <v>0</v>
      </c>
      <c r="AE41" s="57">
        <f t="shared" si="18"/>
        <v>0</v>
      </c>
      <c r="AF41" s="58">
        <f t="shared" si="18"/>
        <v>0</v>
      </c>
      <c r="AH41" s="17">
        <f t="shared" ref="AH41:AM41" si="19">SUM(AH10:AH36)</f>
        <v>3855</v>
      </c>
      <c r="AI41" s="18">
        <f t="shared" si="19"/>
        <v>641</v>
      </c>
      <c r="AJ41" s="18">
        <f t="shared" si="19"/>
        <v>3855</v>
      </c>
      <c r="AK41" s="18">
        <f t="shared" si="19"/>
        <v>641</v>
      </c>
      <c r="AL41" s="18">
        <f t="shared" si="19"/>
        <v>3855</v>
      </c>
      <c r="AM41" s="19">
        <f t="shared" si="19"/>
        <v>641</v>
      </c>
      <c r="AO41" s="34">
        <f>SUM(AO10:AO36)</f>
        <v>0</v>
      </c>
      <c r="AP41" s="35">
        <f>SUM(AP10:AP36)</f>
        <v>0</v>
      </c>
      <c r="AQ41" s="35">
        <f>SUM(AQ10:AQ36)</f>
        <v>0</v>
      </c>
      <c r="AR41" s="36">
        <f>SUM(AR10:AR36)</f>
        <v>0</v>
      </c>
    </row>
    <row r="43" spans="1:54" x14ac:dyDescent="0.35">
      <c r="B43" t="s">
        <v>34</v>
      </c>
      <c r="O43" s="44">
        <v>3345241.5</v>
      </c>
      <c r="S43" s="44"/>
      <c r="U43" s="41">
        <f>+O43+S43</f>
        <v>3345241.5</v>
      </c>
      <c r="V43" s="62"/>
      <c r="W43" s="41">
        <v>0</v>
      </c>
      <c r="X43" s="41">
        <f>+U43+W43</f>
        <v>3345241.5</v>
      </c>
      <c r="Y43" s="42" t="s">
        <v>36</v>
      </c>
      <c r="AN43" s="9"/>
      <c r="AR43" s="32">
        <v>3345241.5</v>
      </c>
      <c r="AS43" s="9"/>
      <c r="AT43" s="9"/>
      <c r="AU43" s="9"/>
      <c r="AV43" s="9"/>
    </row>
    <row r="44" spans="1:54" ht="25.5" customHeight="1" thickBot="1" x14ac:dyDescent="0.4">
      <c r="A44" s="4"/>
      <c r="B44" s="4" t="s">
        <v>32</v>
      </c>
      <c r="C44" s="5"/>
      <c r="S44" s="251">
        <f>SUM(S41:S43)</f>
        <v>5593333.333333333</v>
      </c>
      <c r="U44" s="251">
        <f>SUM(U41:U43)</f>
        <v>53838574.833333336</v>
      </c>
      <c r="V44" s="63"/>
      <c r="W44" s="251" t="e">
        <f>SUM(W41:W43)</f>
        <v>#REF!</v>
      </c>
      <c r="X44" s="251" t="e">
        <f>SUM(X41:X43)</f>
        <v>#REF!</v>
      </c>
      <c r="AR44" s="251">
        <f>SUM(AR41:AR43)</f>
        <v>3345241.5</v>
      </c>
    </row>
    <row r="45" spans="1:54" ht="15" thickTop="1" x14ac:dyDescent="0.35">
      <c r="B45" t="s">
        <v>45</v>
      </c>
    </row>
    <row r="46" spans="1:54" x14ac:dyDescent="0.35">
      <c r="B46" t="s">
        <v>46</v>
      </c>
      <c r="AR46" s="6">
        <f>+AR43+AR39+AR36+AR19</f>
        <v>3345241.5</v>
      </c>
    </row>
    <row r="48" spans="1:54" x14ac:dyDescent="0.35">
      <c r="B48" t="s">
        <v>47</v>
      </c>
      <c r="S48" s="6"/>
      <c r="U48" s="6"/>
      <c r="AR48" s="6">
        <f>+AR44-AR46</f>
        <v>0</v>
      </c>
    </row>
    <row r="49" spans="21:21" x14ac:dyDescent="0.35">
      <c r="U49" s="6"/>
    </row>
  </sheetData>
  <sheetProtection algorithmName="SHA-512" hashValue="vIxSC7C9K7WVuYn8QrkaiF/gOOqTabUsHb377FnsZCd+ju1OldRzGDqZtLelNNAVaV23UWUD5OGXVJoaEDwFhA==" saltValue="3fY2chh/T+EQvfMIL5NJIg==" spinCount="100000" sheet="1" objects="1" scenarios="1"/>
  <autoFilter ref="C9:C41" xr:uid="{B5B924F3-1C17-4492-A6C1-9358D23484B0}"/>
  <hyperlinks>
    <hyperlink ref="I6" r:id="rId1" xr:uid="{00000000-0004-0000-0000-000000000000}"/>
  </hyperlinks>
  <pageMargins left="0.11811023622047245" right="0.11811023622047245" top="0.15748031496062992" bottom="0.15748031496062992" header="0" footer="0"/>
  <pageSetup paperSize="9" scale="50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 filterMode="1"/>
  <dimension ref="A1:CR39"/>
  <sheetViews>
    <sheetView zoomScale="86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D56" sqref="D56"/>
    </sheetView>
  </sheetViews>
  <sheetFormatPr defaultRowHeight="14.5" x14ac:dyDescent="0.35"/>
  <cols>
    <col min="1" max="1" width="9.6328125" style="205" customWidth="1"/>
    <col min="2" max="2" width="38.6328125" style="205" bestFit="1" customWidth="1"/>
    <col min="3" max="3" width="14.08984375" style="205" customWidth="1"/>
    <col min="4" max="4" width="15.90625" style="205" customWidth="1"/>
    <col min="5" max="5" width="13.6328125" style="205" bestFit="1" customWidth="1"/>
    <col min="6" max="6" width="14.54296875" style="205" bestFit="1" customWidth="1"/>
    <col min="7" max="8" width="16.08984375" style="205" customWidth="1"/>
    <col min="9" max="9" width="12.6328125" style="205" customWidth="1"/>
    <col min="10" max="30" width="8.7265625" style="205"/>
    <col min="31" max="31" width="10.54296875" style="205" customWidth="1"/>
    <col min="32" max="32" width="10.54296875" style="205" bestFit="1" customWidth="1"/>
    <col min="33" max="34" width="11.54296875" style="205" bestFit="1" customWidth="1"/>
    <col min="35" max="35" width="13.36328125" style="205" bestFit="1" customWidth="1"/>
    <col min="36" max="36" width="10.54296875" style="205" bestFit="1" customWidth="1"/>
    <col min="37" max="38" width="11.54296875" style="205" bestFit="1" customWidth="1"/>
    <col min="39" max="39" width="13.36328125" style="205" bestFit="1" customWidth="1"/>
    <col min="40" max="40" width="9.54296875" style="205" bestFit="1" customWidth="1"/>
    <col min="41" max="41" width="10.54296875" style="205" bestFit="1" customWidth="1"/>
    <col min="42" max="42" width="11.54296875" style="205" bestFit="1" customWidth="1"/>
    <col min="43" max="43" width="13.36328125" style="205" bestFit="1" customWidth="1"/>
    <col min="44" max="44" width="9.54296875" style="205" bestFit="1" customWidth="1"/>
    <col min="45" max="47" width="11.54296875" style="205" bestFit="1" customWidth="1"/>
    <col min="48" max="48" width="9.36328125" style="205" bestFit="1" customWidth="1"/>
    <col min="49" max="50" width="11.54296875" style="205" bestFit="1" customWidth="1"/>
    <col min="51" max="51" width="13.36328125" style="205" bestFit="1" customWidth="1"/>
    <col min="52" max="52" width="10.54296875" style="205" bestFit="1" customWidth="1"/>
    <col min="53" max="53" width="12.54296875" style="205" customWidth="1"/>
    <col min="54" max="55" width="13.453125" style="205" customWidth="1"/>
    <col min="56" max="56" width="8.7265625" style="205"/>
    <col min="57" max="57" width="10.6328125" style="205" customWidth="1"/>
    <col min="58" max="58" width="10.54296875" style="205" customWidth="1"/>
    <col min="59" max="59" width="11.54296875" style="205" customWidth="1"/>
    <col min="60" max="60" width="9.54296875" style="205" customWidth="1"/>
    <col min="61" max="61" width="10.54296875" style="205" customWidth="1"/>
    <col min="62" max="62" width="8.7265625" style="205" customWidth="1"/>
    <col min="63" max="63" width="9.54296875" style="205" customWidth="1"/>
    <col min="64" max="64" width="8.7265625" style="205" customWidth="1"/>
    <col min="65" max="65" width="11.54296875" style="205" customWidth="1"/>
    <col min="66" max="66" width="5.81640625" style="205" bestFit="1" customWidth="1"/>
    <col min="67" max="84" width="8.7265625" style="205" customWidth="1"/>
    <col min="85" max="89" width="8.7265625" style="205"/>
    <col min="90" max="90" width="14.81640625" style="205" customWidth="1"/>
    <col min="91" max="16384" width="8.7265625" style="205"/>
  </cols>
  <sheetData>
    <row r="1" spans="1:96" x14ac:dyDescent="0.35">
      <c r="A1" s="205" t="s">
        <v>107</v>
      </c>
      <c r="B1" s="205" t="s">
        <v>69</v>
      </c>
      <c r="C1" s="206" t="s">
        <v>108</v>
      </c>
      <c r="D1" s="206" t="s">
        <v>109</v>
      </c>
      <c r="E1" s="206" t="s">
        <v>110</v>
      </c>
      <c r="F1" s="206" t="s">
        <v>111</v>
      </c>
      <c r="G1" s="206" t="s">
        <v>190</v>
      </c>
      <c r="H1" s="206" t="s">
        <v>191</v>
      </c>
      <c r="I1" s="206" t="s">
        <v>112</v>
      </c>
      <c r="J1" s="206" t="s">
        <v>113</v>
      </c>
      <c r="K1" s="206" t="s">
        <v>114</v>
      </c>
      <c r="L1" s="206" t="s">
        <v>115</v>
      </c>
      <c r="M1" s="206" t="s">
        <v>116</v>
      </c>
      <c r="N1" s="206" t="s">
        <v>117</v>
      </c>
      <c r="O1" s="206" t="s">
        <v>118</v>
      </c>
      <c r="P1" s="206" t="s">
        <v>119</v>
      </c>
      <c r="Q1" s="206" t="s">
        <v>120</v>
      </c>
      <c r="R1" s="206" t="s">
        <v>121</v>
      </c>
      <c r="S1" s="206" t="s">
        <v>122</v>
      </c>
      <c r="T1" s="206" t="s">
        <v>123</v>
      </c>
      <c r="U1" s="206" t="s">
        <v>124</v>
      </c>
      <c r="V1" s="206" t="s">
        <v>125</v>
      </c>
      <c r="W1" s="206" t="s">
        <v>126</v>
      </c>
      <c r="X1" s="206" t="s">
        <v>127</v>
      </c>
      <c r="Y1" s="206" t="s">
        <v>128</v>
      </c>
      <c r="Z1" s="206" t="s">
        <v>129</v>
      </c>
      <c r="AA1" s="206" t="s">
        <v>130</v>
      </c>
      <c r="AB1" s="206" t="s">
        <v>131</v>
      </c>
      <c r="AC1" s="206" t="s">
        <v>132</v>
      </c>
      <c r="AD1" s="206" t="s">
        <v>135</v>
      </c>
      <c r="AE1" s="206" t="s">
        <v>136</v>
      </c>
      <c r="AF1" s="206" t="s">
        <v>137</v>
      </c>
      <c r="AG1" s="206" t="s">
        <v>138</v>
      </c>
      <c r="AH1" s="206" t="s">
        <v>139</v>
      </c>
      <c r="AI1" s="206" t="s">
        <v>140</v>
      </c>
      <c r="AJ1" s="206" t="s">
        <v>141</v>
      </c>
      <c r="AK1" s="206" t="s">
        <v>142</v>
      </c>
      <c r="AL1" s="206" t="s">
        <v>143</v>
      </c>
      <c r="AM1" s="206" t="s">
        <v>144</v>
      </c>
      <c r="AN1" s="206" t="s">
        <v>145</v>
      </c>
      <c r="AO1" s="206" t="s">
        <v>146</v>
      </c>
      <c r="AP1" s="206" t="s">
        <v>147</v>
      </c>
      <c r="AQ1" s="206" t="s">
        <v>148</v>
      </c>
      <c r="AR1" s="206" t="s">
        <v>149</v>
      </c>
      <c r="AS1" s="206" t="s">
        <v>150</v>
      </c>
      <c r="AT1" s="206" t="s">
        <v>151</v>
      </c>
      <c r="AU1" s="206" t="s">
        <v>152</v>
      </c>
      <c r="AV1" s="206" t="s">
        <v>153</v>
      </c>
      <c r="AW1" s="206" t="s">
        <v>154</v>
      </c>
      <c r="AX1" s="206" t="s">
        <v>155</v>
      </c>
      <c r="AY1" s="206" t="s">
        <v>156</v>
      </c>
      <c r="AZ1" s="206" t="s">
        <v>157</v>
      </c>
      <c r="BA1" s="206" t="s">
        <v>158</v>
      </c>
      <c r="BB1" s="206" t="s">
        <v>159</v>
      </c>
      <c r="BC1" s="206"/>
      <c r="BD1" s="207" t="s">
        <v>160</v>
      </c>
      <c r="BE1" s="206" t="s">
        <v>161</v>
      </c>
      <c r="BF1" s="206" t="s">
        <v>162</v>
      </c>
      <c r="BG1" s="206" t="s">
        <v>163</v>
      </c>
      <c r="BH1" s="206" t="s">
        <v>164</v>
      </c>
      <c r="BI1" s="206" t="s">
        <v>165</v>
      </c>
      <c r="BJ1" s="206" t="s">
        <v>166</v>
      </c>
      <c r="BK1" s="206" t="s">
        <v>167</v>
      </c>
      <c r="BL1" s="206" t="s">
        <v>173</v>
      </c>
      <c r="BM1" s="206" t="s">
        <v>174</v>
      </c>
      <c r="BO1" s="206" t="s">
        <v>64</v>
      </c>
      <c r="BP1" s="206" t="s">
        <v>49</v>
      </c>
      <c r="BQ1" s="206" t="s">
        <v>50</v>
      </c>
      <c r="BR1" s="206" t="s">
        <v>51</v>
      </c>
      <c r="BS1" s="206" t="s">
        <v>65</v>
      </c>
      <c r="BT1" s="206" t="s">
        <v>52</v>
      </c>
      <c r="BU1" s="206" t="s">
        <v>53</v>
      </c>
      <c r="BV1" s="206" t="s">
        <v>54</v>
      </c>
      <c r="BW1" s="206" t="s">
        <v>66</v>
      </c>
      <c r="BX1" s="206" t="s">
        <v>55</v>
      </c>
      <c r="BY1" s="206" t="s">
        <v>56</v>
      </c>
      <c r="BZ1" s="206" t="s">
        <v>57</v>
      </c>
      <c r="CA1" s="206" t="s">
        <v>67</v>
      </c>
      <c r="CB1" s="206" t="s">
        <v>58</v>
      </c>
      <c r="CC1" s="206" t="s">
        <v>59</v>
      </c>
      <c r="CD1" s="206" t="s">
        <v>60</v>
      </c>
      <c r="CE1" s="206" t="s">
        <v>68</v>
      </c>
      <c r="CF1" s="206" t="s">
        <v>61</v>
      </c>
      <c r="CG1" s="206" t="s">
        <v>62</v>
      </c>
      <c r="CH1" s="206" t="s">
        <v>63</v>
      </c>
    </row>
    <row r="2" spans="1:96" customFormat="1" hidden="1" x14ac:dyDescent="0.35">
      <c r="A2" s="105"/>
      <c r="B2" t="s">
        <v>4</v>
      </c>
      <c r="C2">
        <v>121</v>
      </c>
      <c r="D2">
        <v>0</v>
      </c>
      <c r="E2" s="44">
        <v>1210000</v>
      </c>
      <c r="F2" s="44">
        <v>0</v>
      </c>
      <c r="G2" s="44"/>
      <c r="H2" s="44"/>
      <c r="I2" s="6">
        <v>1210000</v>
      </c>
      <c r="J2">
        <v>0</v>
      </c>
      <c r="K2">
        <v>0</v>
      </c>
      <c r="L2">
        <v>28</v>
      </c>
      <c r="M2">
        <v>87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 s="44">
        <v>0</v>
      </c>
      <c r="AG2" s="44">
        <v>0</v>
      </c>
      <c r="AH2" s="44">
        <v>222168.98420965008</v>
      </c>
      <c r="AI2" s="44">
        <v>1162750.5034928489</v>
      </c>
      <c r="AJ2" s="44">
        <v>0</v>
      </c>
      <c r="AK2" s="44">
        <v>0</v>
      </c>
      <c r="AL2" s="44">
        <v>0</v>
      </c>
      <c r="AM2" s="44">
        <v>0</v>
      </c>
      <c r="AN2" s="44">
        <v>0</v>
      </c>
      <c r="AO2" s="44">
        <v>0</v>
      </c>
      <c r="AP2" s="44">
        <v>0</v>
      </c>
      <c r="AQ2" s="44">
        <v>0</v>
      </c>
      <c r="AR2" s="44">
        <v>0</v>
      </c>
      <c r="AS2" s="44">
        <v>0</v>
      </c>
      <c r="AT2" s="44">
        <v>0</v>
      </c>
      <c r="AU2" s="44">
        <v>0</v>
      </c>
      <c r="AV2" s="44">
        <v>0</v>
      </c>
      <c r="AW2" s="44">
        <v>0</v>
      </c>
      <c r="AX2" s="44">
        <v>0</v>
      </c>
      <c r="AY2" s="44">
        <v>0</v>
      </c>
      <c r="AZ2" s="44">
        <v>0</v>
      </c>
      <c r="BA2" s="44">
        <v>0</v>
      </c>
      <c r="BB2" s="6">
        <v>1384919.4877024991</v>
      </c>
      <c r="BC2" s="6">
        <v>2594919.4877024991</v>
      </c>
      <c r="BD2" s="45">
        <v>0</v>
      </c>
      <c r="BE2" s="44">
        <v>1146.6794075489727</v>
      </c>
      <c r="BF2" s="44">
        <v>0</v>
      </c>
      <c r="BG2" s="44">
        <v>0</v>
      </c>
      <c r="BH2" s="44">
        <v>0</v>
      </c>
      <c r="BI2" s="44"/>
      <c r="BK2" s="44"/>
      <c r="BL2">
        <v>0</v>
      </c>
      <c r="BM2">
        <v>0</v>
      </c>
      <c r="BO2" s="6">
        <v>1146.6794075489727</v>
      </c>
      <c r="BP2" s="6">
        <v>3183.0575589591035</v>
      </c>
      <c r="BQ2" s="6">
        <v>7934.6065789160748</v>
      </c>
      <c r="BR2" s="6">
        <v>13364.948316009759</v>
      </c>
      <c r="BS2" s="6">
        <v>1146.6794075489727</v>
      </c>
      <c r="BT2" s="6">
        <v>1825.472124685683</v>
      </c>
      <c r="BU2" s="6">
        <v>4540.6429932325236</v>
      </c>
      <c r="BV2" s="6">
        <v>12007.362881736339</v>
      </c>
      <c r="BW2" s="6">
        <v>1146.6794075489727</v>
      </c>
      <c r="BX2" s="6">
        <v>3183.0575589591035</v>
      </c>
      <c r="BY2" s="6">
        <v>7934.6065789160748</v>
      </c>
      <c r="BZ2" s="6">
        <v>13364.948316009759</v>
      </c>
      <c r="CA2" s="6">
        <v>1146.6794075489727</v>
      </c>
      <c r="CB2" s="6">
        <v>3183.0575589591035</v>
      </c>
      <c r="CC2" s="6">
        <v>7934.6065789160748</v>
      </c>
      <c r="CD2" s="6">
        <v>13364.948316009759</v>
      </c>
      <c r="CE2" s="6">
        <v>1146.6794075489727</v>
      </c>
      <c r="CF2" s="6">
        <v>3522.4539175274595</v>
      </c>
      <c r="CG2" s="6">
        <v>8613.3992960527867</v>
      </c>
      <c r="CH2" s="6">
        <v>14043.741033146469</v>
      </c>
      <c r="CL2" s="6">
        <v>0</v>
      </c>
      <c r="CR2" s="42" t="s">
        <v>5</v>
      </c>
    </row>
    <row r="3" spans="1:96" customFormat="1" hidden="1" x14ac:dyDescent="0.35">
      <c r="A3" s="105"/>
      <c r="B3" t="s">
        <v>6</v>
      </c>
      <c r="C3">
        <v>185</v>
      </c>
      <c r="D3">
        <v>38</v>
      </c>
      <c r="E3" s="44">
        <v>1850000</v>
      </c>
      <c r="F3" s="44">
        <v>379999.99999999994</v>
      </c>
      <c r="G3" s="44"/>
      <c r="H3" s="44"/>
      <c r="I3" s="6">
        <v>2230000</v>
      </c>
      <c r="J3">
        <v>0</v>
      </c>
      <c r="K3">
        <v>0</v>
      </c>
      <c r="L3">
        <v>2</v>
      </c>
      <c r="M3">
        <v>1</v>
      </c>
      <c r="N3">
        <v>0</v>
      </c>
      <c r="O3">
        <v>6</v>
      </c>
      <c r="P3">
        <v>44</v>
      </c>
      <c r="Q3">
        <v>24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2</v>
      </c>
      <c r="Y3">
        <v>4</v>
      </c>
      <c r="Z3">
        <v>0</v>
      </c>
      <c r="AA3">
        <v>7</v>
      </c>
      <c r="AB3">
        <v>56</v>
      </c>
      <c r="AC3">
        <v>61</v>
      </c>
      <c r="AD3">
        <v>0</v>
      </c>
      <c r="AE3">
        <v>0</v>
      </c>
      <c r="AF3" s="44">
        <v>0</v>
      </c>
      <c r="AG3" s="44">
        <v>0</v>
      </c>
      <c r="AH3" s="44">
        <v>22247.863424998461</v>
      </c>
      <c r="AI3" s="44">
        <v>16554.273449592914</v>
      </c>
      <c r="AJ3" s="44">
        <v>0</v>
      </c>
      <c r="AK3" s="44">
        <v>30088.783549613025</v>
      </c>
      <c r="AL3" s="44">
        <v>340118.59757988987</v>
      </c>
      <c r="AM3" s="44">
        <v>364720.51236766786</v>
      </c>
      <c r="AN3" s="44">
        <v>0</v>
      </c>
      <c r="AO3" s="44">
        <v>0</v>
      </c>
      <c r="AP3" s="44">
        <v>0</v>
      </c>
      <c r="AQ3" s="44">
        <v>0</v>
      </c>
      <c r="AR3" s="44">
        <v>0</v>
      </c>
      <c r="AS3" s="44">
        <v>0</v>
      </c>
      <c r="AT3" s="44">
        <v>22247.863424998461</v>
      </c>
      <c r="AU3" s="44">
        <v>66217.093798371658</v>
      </c>
      <c r="AV3" s="44">
        <v>0</v>
      </c>
      <c r="AW3" s="44">
        <v>46982.453357774299</v>
      </c>
      <c r="AX3" s="44">
        <v>660952.56805961265</v>
      </c>
      <c r="AY3" s="44">
        <v>1051217.0361705071</v>
      </c>
      <c r="AZ3" s="44">
        <v>0</v>
      </c>
      <c r="BA3" s="44">
        <v>0</v>
      </c>
      <c r="BB3" s="6">
        <v>2621347.0451830262</v>
      </c>
      <c r="BC3" s="6">
        <v>4851347.0451830262</v>
      </c>
      <c r="BD3" s="45">
        <v>0</v>
      </c>
      <c r="BE3" s="44">
        <v>4185.1082090212522</v>
      </c>
      <c r="BF3" s="44">
        <v>0</v>
      </c>
      <c r="BG3" s="44">
        <v>43975.502500883391</v>
      </c>
      <c r="BH3" s="44">
        <v>150.89633211087443</v>
      </c>
      <c r="BI3" s="44"/>
      <c r="BK3" s="44"/>
      <c r="BL3">
        <v>0</v>
      </c>
      <c r="BM3">
        <v>0</v>
      </c>
      <c r="BO3" s="6">
        <v>4336.0045411321262</v>
      </c>
      <c r="BP3" s="6">
        <v>6372.3826925422572</v>
      </c>
      <c r="BQ3" s="6">
        <v>11123.93171249923</v>
      </c>
      <c r="BR3" s="6">
        <v>16554.273449592914</v>
      </c>
      <c r="BS3" s="6">
        <v>4336.0045411321262</v>
      </c>
      <c r="BT3" s="6">
        <v>5014.7972582688362</v>
      </c>
      <c r="BU3" s="6">
        <v>7729.9681268156774</v>
      </c>
      <c r="BV3" s="6">
        <v>15196.688015319494</v>
      </c>
      <c r="BW3" s="6">
        <v>4336.0045411321262</v>
      </c>
      <c r="BX3" s="6">
        <v>6372.3826925422572</v>
      </c>
      <c r="BY3" s="6">
        <v>11123.93171249923</v>
      </c>
      <c r="BZ3" s="6">
        <v>16554.273449592914</v>
      </c>
      <c r="CA3" s="6">
        <v>4336.0045411321262</v>
      </c>
      <c r="CB3" s="6">
        <v>6372.3826925422572</v>
      </c>
      <c r="CC3" s="6">
        <v>11123.93171249923</v>
      </c>
      <c r="CD3" s="6">
        <v>16554.273449592914</v>
      </c>
      <c r="CE3" s="6">
        <v>4336.0045411321262</v>
      </c>
      <c r="CF3" s="6">
        <v>6711.7790511106132</v>
      </c>
      <c r="CG3" s="6">
        <v>11802.724429635942</v>
      </c>
      <c r="CH3" s="6">
        <v>17233.066166729623</v>
      </c>
      <c r="CL3" s="6">
        <v>0</v>
      </c>
      <c r="CR3" s="42" t="s">
        <v>5</v>
      </c>
    </row>
    <row r="4" spans="1:96" customFormat="1" hidden="1" x14ac:dyDescent="0.35">
      <c r="A4" s="105"/>
      <c r="B4" t="s">
        <v>7</v>
      </c>
      <c r="C4">
        <v>53</v>
      </c>
      <c r="D4">
        <v>0</v>
      </c>
      <c r="E4" s="44">
        <v>530000</v>
      </c>
      <c r="F4" s="44">
        <v>0</v>
      </c>
      <c r="G4" s="44"/>
      <c r="H4" s="44"/>
      <c r="I4" s="6">
        <v>530000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1</v>
      </c>
      <c r="X4">
        <v>27</v>
      </c>
      <c r="Y4">
        <v>7</v>
      </c>
      <c r="Z4">
        <v>0</v>
      </c>
      <c r="AA4">
        <v>0</v>
      </c>
      <c r="AB4">
        <v>0</v>
      </c>
      <c r="AC4">
        <v>1</v>
      </c>
      <c r="AD4">
        <v>0</v>
      </c>
      <c r="AE4">
        <v>0</v>
      </c>
      <c r="AF4" s="44">
        <v>0</v>
      </c>
      <c r="AG4" s="44">
        <v>0</v>
      </c>
      <c r="AH4" s="44">
        <v>0</v>
      </c>
      <c r="AI4" s="44">
        <v>0</v>
      </c>
      <c r="AJ4" s="44">
        <v>0</v>
      </c>
      <c r="AK4" s="44">
        <v>0</v>
      </c>
      <c r="AL4" s="44">
        <v>0</v>
      </c>
      <c r="AM4" s="44">
        <v>0</v>
      </c>
      <c r="AN4" s="44">
        <v>0</v>
      </c>
      <c r="AO4" s="44">
        <v>0</v>
      </c>
      <c r="AP4" s="44">
        <v>0</v>
      </c>
      <c r="AQ4" s="44">
        <v>0</v>
      </c>
      <c r="AR4" s="44">
        <v>0</v>
      </c>
      <c r="AS4" s="44">
        <v>8004.0216190535994</v>
      </c>
      <c r="AT4" s="44">
        <v>344400.4072532854</v>
      </c>
      <c r="AU4" s="44">
        <v>127301.38663272979</v>
      </c>
      <c r="AV4" s="44">
        <v>0</v>
      </c>
      <c r="AW4" s="44">
        <v>0</v>
      </c>
      <c r="AX4" s="44">
        <v>0</v>
      </c>
      <c r="AY4" s="44">
        <v>18864.705093240966</v>
      </c>
      <c r="AZ4" s="44">
        <v>0</v>
      </c>
      <c r="BA4" s="44">
        <v>0</v>
      </c>
      <c r="BB4" s="6">
        <v>498570.52059830975</v>
      </c>
      <c r="BC4" s="6">
        <v>1028570.5205983098</v>
      </c>
      <c r="BD4" s="45">
        <v>0</v>
      </c>
      <c r="BE4" s="44">
        <v>5967.6434676434683</v>
      </c>
      <c r="BF4" s="44">
        <v>0</v>
      </c>
      <c r="BG4" s="44">
        <v>0</v>
      </c>
      <c r="BH4" s="44">
        <v>0</v>
      </c>
      <c r="BI4" s="44"/>
      <c r="BK4" s="44"/>
      <c r="BL4">
        <v>0</v>
      </c>
      <c r="BM4">
        <v>0</v>
      </c>
      <c r="BO4" s="6">
        <v>5967.6434676434683</v>
      </c>
      <c r="BP4" s="6">
        <v>8004.0216190535994</v>
      </c>
      <c r="BQ4" s="6">
        <v>12755.57063901057</v>
      </c>
      <c r="BR4" s="6">
        <v>18185.912376104254</v>
      </c>
      <c r="BS4" s="6">
        <v>5967.6434676434683</v>
      </c>
      <c r="BT4" s="6">
        <v>6646.4361847801783</v>
      </c>
      <c r="BU4" s="6">
        <v>9361.6070533270195</v>
      </c>
      <c r="BV4" s="6">
        <v>16828.326941830834</v>
      </c>
      <c r="BW4" s="6">
        <v>5967.6434676434683</v>
      </c>
      <c r="BX4" s="6">
        <v>8004.0216190535994</v>
      </c>
      <c r="BY4" s="6">
        <v>12755.57063901057</v>
      </c>
      <c r="BZ4" s="6">
        <v>18185.912376104254</v>
      </c>
      <c r="CA4" s="6">
        <v>5967.6434676434683</v>
      </c>
      <c r="CB4" s="6">
        <v>8004.0216190535994</v>
      </c>
      <c r="CC4" s="6">
        <v>12755.57063901057</v>
      </c>
      <c r="CD4" s="6">
        <v>18185.912376104254</v>
      </c>
      <c r="CE4" s="6">
        <v>5967.6434676434683</v>
      </c>
      <c r="CF4" s="6">
        <v>8343.4179776219553</v>
      </c>
      <c r="CG4" s="6">
        <v>13434.363356147282</v>
      </c>
      <c r="CH4" s="6">
        <v>18864.705093240966</v>
      </c>
      <c r="CL4" s="6">
        <v>0</v>
      </c>
      <c r="CR4" s="42" t="s">
        <v>5</v>
      </c>
    </row>
    <row r="5" spans="1:96" x14ac:dyDescent="0.35">
      <c r="A5" s="205">
        <v>7013</v>
      </c>
      <c r="B5" s="205" t="s">
        <v>8</v>
      </c>
      <c r="C5" s="205">
        <v>377</v>
      </c>
      <c r="D5" s="205">
        <v>53</v>
      </c>
      <c r="E5" s="208">
        <v>3770000</v>
      </c>
      <c r="F5" s="208">
        <v>353333.33333333337</v>
      </c>
      <c r="G5" s="208"/>
      <c r="H5" s="208"/>
      <c r="I5" s="209">
        <v>4123333.3333333335</v>
      </c>
      <c r="J5" s="205">
        <v>0</v>
      </c>
      <c r="K5" s="205">
        <v>0</v>
      </c>
      <c r="L5" s="205">
        <v>72</v>
      </c>
      <c r="M5" s="205">
        <v>121</v>
      </c>
      <c r="N5" s="205">
        <v>0</v>
      </c>
      <c r="O5" s="205">
        <v>0</v>
      </c>
      <c r="P5" s="205">
        <v>70</v>
      </c>
      <c r="Q5" s="205">
        <v>49</v>
      </c>
      <c r="R5" s="205">
        <v>0</v>
      </c>
      <c r="S5" s="205">
        <v>0</v>
      </c>
      <c r="T5" s="205">
        <v>3</v>
      </c>
      <c r="U5" s="205">
        <v>9</v>
      </c>
      <c r="V5" s="205">
        <v>0</v>
      </c>
      <c r="W5" s="205">
        <v>0</v>
      </c>
      <c r="X5" s="205">
        <v>1</v>
      </c>
      <c r="Y5" s="205">
        <v>6</v>
      </c>
      <c r="Z5" s="205">
        <v>0</v>
      </c>
      <c r="AA5" s="205">
        <v>0</v>
      </c>
      <c r="AB5" s="205">
        <v>7</v>
      </c>
      <c r="AC5" s="205">
        <v>54</v>
      </c>
      <c r="AD5" s="205">
        <v>0</v>
      </c>
      <c r="AE5" s="205">
        <v>0</v>
      </c>
      <c r="AF5" s="208">
        <v>0</v>
      </c>
      <c r="AG5" s="208">
        <v>0</v>
      </c>
      <c r="AH5" s="208">
        <v>661984.47048400342</v>
      </c>
      <c r="AI5" s="208">
        <v>1769573.0297517306</v>
      </c>
      <c r="AJ5" s="208">
        <v>0</v>
      </c>
      <c r="AK5" s="208">
        <v>0</v>
      </c>
      <c r="AL5" s="208">
        <v>406018.56197271036</v>
      </c>
      <c r="AM5" s="208">
        <v>650082.26791758416</v>
      </c>
      <c r="AN5" s="208">
        <v>0</v>
      </c>
      <c r="AO5" s="208">
        <v>0</v>
      </c>
      <c r="AP5" s="208">
        <v>27582.686270166807</v>
      </c>
      <c r="AQ5" s="208">
        <v>131621.13444434357</v>
      </c>
      <c r="AR5" s="208">
        <v>0</v>
      </c>
      <c r="AS5" s="208">
        <v>0</v>
      </c>
      <c r="AT5" s="208">
        <v>9194.2287567222702</v>
      </c>
      <c r="AU5" s="208">
        <v>87747.422962895726</v>
      </c>
      <c r="AV5" s="208">
        <v>0</v>
      </c>
      <c r="AW5" s="208">
        <v>0</v>
      </c>
      <c r="AX5" s="208">
        <v>69111.150317012871</v>
      </c>
      <c r="AY5" s="208">
        <v>826381.61339144385</v>
      </c>
      <c r="AZ5" s="208">
        <v>0</v>
      </c>
      <c r="BA5" s="208">
        <v>0</v>
      </c>
      <c r="BB5" s="209">
        <v>4639296.5662686126</v>
      </c>
      <c r="BC5" s="209">
        <v>8762629.8996019457</v>
      </c>
      <c r="BD5" s="210">
        <v>0</v>
      </c>
      <c r="BE5" s="208">
        <v>2397.9591836734694</v>
      </c>
      <c r="BF5" s="208">
        <v>0</v>
      </c>
      <c r="BG5" s="208">
        <v>5674.3135308369274</v>
      </c>
      <c r="BH5" s="208">
        <v>8.3424016816981226</v>
      </c>
      <c r="BI5" s="208"/>
      <c r="BK5" s="208"/>
      <c r="BL5" s="205">
        <v>0</v>
      </c>
      <c r="BM5" s="205">
        <v>0</v>
      </c>
      <c r="BO5" s="209">
        <v>2406.3015853551674</v>
      </c>
      <c r="BP5" s="209">
        <v>4442.679736765298</v>
      </c>
      <c r="BQ5" s="209">
        <v>9194.2287567222702</v>
      </c>
      <c r="BR5" s="209">
        <v>14624.570493815954</v>
      </c>
      <c r="BS5" s="209">
        <v>2406.3015853551674</v>
      </c>
      <c r="BT5" s="209">
        <v>3085.0943024918779</v>
      </c>
      <c r="BU5" s="209">
        <v>5800.265171038719</v>
      </c>
      <c r="BV5" s="209">
        <v>13266.985059542534</v>
      </c>
      <c r="BW5" s="209">
        <v>2406.3015853551674</v>
      </c>
      <c r="BX5" s="209">
        <v>4442.679736765298</v>
      </c>
      <c r="BY5" s="209">
        <v>9194.2287567222702</v>
      </c>
      <c r="BZ5" s="209">
        <v>14624.570493815954</v>
      </c>
      <c r="CA5" s="209">
        <v>2406.3015853551674</v>
      </c>
      <c r="CB5" s="209">
        <v>4442.679736765298</v>
      </c>
      <c r="CC5" s="209">
        <v>9194.2287567222702</v>
      </c>
      <c r="CD5" s="209">
        <v>14624.570493815954</v>
      </c>
      <c r="CE5" s="209">
        <v>2406.3015853551674</v>
      </c>
      <c r="CF5" s="209">
        <v>4782.0760953336539</v>
      </c>
      <c r="CG5" s="209">
        <v>9873.0214738589821</v>
      </c>
      <c r="CH5" s="209">
        <v>15303.363210952664</v>
      </c>
      <c r="CL5" s="209">
        <v>176666.66666666605</v>
      </c>
      <c r="CR5" s="211" t="s">
        <v>31</v>
      </c>
    </row>
    <row r="6" spans="1:96" customFormat="1" hidden="1" x14ac:dyDescent="0.35">
      <c r="A6" s="105"/>
      <c r="B6" t="s">
        <v>9</v>
      </c>
      <c r="C6">
        <v>209</v>
      </c>
      <c r="D6">
        <v>25</v>
      </c>
      <c r="E6" s="44">
        <v>2090000</v>
      </c>
      <c r="F6" s="44">
        <v>250000</v>
      </c>
      <c r="G6" s="44"/>
      <c r="H6" s="44"/>
      <c r="I6" s="6">
        <v>2340000</v>
      </c>
      <c r="J6">
        <v>0</v>
      </c>
      <c r="K6">
        <v>5</v>
      </c>
      <c r="L6">
        <v>104</v>
      </c>
      <c r="M6">
        <v>111</v>
      </c>
      <c r="N6">
        <v>0</v>
      </c>
      <c r="O6">
        <v>3</v>
      </c>
      <c r="P6">
        <v>3</v>
      </c>
      <c r="Q6">
        <v>0</v>
      </c>
      <c r="R6">
        <v>0</v>
      </c>
      <c r="S6">
        <v>0</v>
      </c>
      <c r="T6">
        <v>1</v>
      </c>
      <c r="U6">
        <v>1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 s="44">
        <v>0</v>
      </c>
      <c r="AG6" s="44">
        <v>22161.483555879044</v>
      </c>
      <c r="AH6" s="44">
        <v>955119.95603780902</v>
      </c>
      <c r="AI6" s="44">
        <v>1622174.8089731375</v>
      </c>
      <c r="AJ6" s="44">
        <v>0</v>
      </c>
      <c r="AK6" s="44">
        <v>9224.1338307071637</v>
      </c>
      <c r="AL6" s="44">
        <v>17369.646436347684</v>
      </c>
      <c r="AM6" s="44">
        <v>0</v>
      </c>
      <c r="AN6" s="44">
        <v>0</v>
      </c>
      <c r="AO6" s="44">
        <v>0</v>
      </c>
      <c r="AP6" s="44">
        <v>9183.8457311327784</v>
      </c>
      <c r="AQ6" s="44">
        <v>14614.187468226462</v>
      </c>
      <c r="AR6" s="44">
        <v>0</v>
      </c>
      <c r="AS6" s="44">
        <v>0</v>
      </c>
      <c r="AT6" s="44">
        <v>0</v>
      </c>
      <c r="AU6" s="44">
        <v>0</v>
      </c>
      <c r="AV6" s="44">
        <v>0</v>
      </c>
      <c r="AW6" s="44">
        <v>0</v>
      </c>
      <c r="AX6" s="44">
        <v>0</v>
      </c>
      <c r="AY6" s="44">
        <v>0</v>
      </c>
      <c r="AZ6" s="44">
        <v>0</v>
      </c>
      <c r="BA6" s="44">
        <v>0</v>
      </c>
      <c r="BB6" s="6">
        <v>2649848.0620332398</v>
      </c>
      <c r="BC6" s="6">
        <v>4989848.0620332398</v>
      </c>
      <c r="BD6" s="45">
        <v>0</v>
      </c>
      <c r="BE6" s="44">
        <v>2147.9580361159306</v>
      </c>
      <c r="BF6" s="44">
        <v>0</v>
      </c>
      <c r="BG6" s="44">
        <v>101056.31141345442</v>
      </c>
      <c r="BH6" s="44">
        <v>247.96052364974719</v>
      </c>
      <c r="BI6" s="44"/>
      <c r="BK6" s="44"/>
      <c r="BL6">
        <v>0</v>
      </c>
      <c r="BM6">
        <v>0</v>
      </c>
      <c r="BO6" s="6">
        <v>2395.9185597656779</v>
      </c>
      <c r="BP6" s="6">
        <v>4432.2967111758089</v>
      </c>
      <c r="BQ6" s="6">
        <v>9183.8457311327784</v>
      </c>
      <c r="BR6" s="6">
        <v>14614.187468226462</v>
      </c>
      <c r="BS6" s="6">
        <v>2395.9185597656779</v>
      </c>
      <c r="BT6" s="6">
        <v>3074.7112769023884</v>
      </c>
      <c r="BU6" s="6">
        <v>5789.882145449229</v>
      </c>
      <c r="BV6" s="6">
        <v>13256.602033953042</v>
      </c>
      <c r="BW6" s="6">
        <v>2395.9185597656779</v>
      </c>
      <c r="BX6" s="6">
        <v>4432.2967111758089</v>
      </c>
      <c r="BY6" s="6">
        <v>9183.8457311327784</v>
      </c>
      <c r="BZ6" s="6">
        <v>14614.187468226462</v>
      </c>
      <c r="CA6" s="6">
        <v>2395.9185597656779</v>
      </c>
      <c r="CB6" s="6">
        <v>4432.2967111758089</v>
      </c>
      <c r="CC6" s="6">
        <v>9183.8457311327784</v>
      </c>
      <c r="CD6" s="6">
        <v>14614.187468226462</v>
      </c>
      <c r="CE6" s="6">
        <v>2395.9185597656779</v>
      </c>
      <c r="CF6" s="6">
        <v>4771.6930697441649</v>
      </c>
      <c r="CG6" s="6">
        <v>9862.6384482694903</v>
      </c>
      <c r="CH6" s="6">
        <v>15292.980185363174</v>
      </c>
      <c r="CL6" s="6">
        <v>0</v>
      </c>
      <c r="CR6" s="42" t="s">
        <v>5</v>
      </c>
    </row>
    <row r="7" spans="1:96" customFormat="1" hidden="1" x14ac:dyDescent="0.35">
      <c r="A7" s="105"/>
      <c r="B7" t="s">
        <v>10</v>
      </c>
      <c r="C7">
        <v>100</v>
      </c>
      <c r="D7">
        <v>62</v>
      </c>
      <c r="E7" s="44">
        <v>1000000</v>
      </c>
      <c r="F7" s="44">
        <v>620000</v>
      </c>
      <c r="G7" s="44"/>
      <c r="H7" s="44"/>
      <c r="I7" s="6">
        <v>1620000</v>
      </c>
      <c r="J7">
        <v>0</v>
      </c>
      <c r="K7">
        <v>2</v>
      </c>
      <c r="L7">
        <v>85</v>
      </c>
      <c r="M7">
        <v>64</v>
      </c>
      <c r="N7">
        <v>0</v>
      </c>
      <c r="O7">
        <v>0</v>
      </c>
      <c r="P7">
        <v>1</v>
      </c>
      <c r="Q7">
        <v>0</v>
      </c>
      <c r="R7">
        <v>0</v>
      </c>
      <c r="S7">
        <v>0</v>
      </c>
      <c r="T7">
        <v>2</v>
      </c>
      <c r="U7">
        <v>2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18</v>
      </c>
      <c r="AF7" s="44">
        <v>0</v>
      </c>
      <c r="AG7" s="44">
        <v>14508.608299214844</v>
      </c>
      <c r="AH7" s="44">
        <v>1020497.5194129735</v>
      </c>
      <c r="AI7" s="44">
        <v>1115916.474026117</v>
      </c>
      <c r="AJ7" s="44">
        <v>0</v>
      </c>
      <c r="AK7" s="44">
        <v>0</v>
      </c>
      <c r="AL7" s="44">
        <v>8611.8895838808421</v>
      </c>
      <c r="AM7" s="44">
        <v>0</v>
      </c>
      <c r="AN7" s="44">
        <v>0</v>
      </c>
      <c r="AO7" s="44">
        <v>0</v>
      </c>
      <c r="AP7" s="44">
        <v>24011.706339128788</v>
      </c>
      <c r="AQ7" s="44">
        <v>34872.389813316157</v>
      </c>
      <c r="AR7" s="44">
        <v>0</v>
      </c>
      <c r="AS7" s="44">
        <v>0</v>
      </c>
      <c r="AT7" s="44">
        <v>0</v>
      </c>
      <c r="AU7" s="44">
        <v>0</v>
      </c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>
        <v>863141.11980748666</v>
      </c>
      <c r="BB7" s="6">
        <v>3081559.7072821176</v>
      </c>
      <c r="BC7" s="6">
        <v>4701559.7072821176</v>
      </c>
      <c r="BD7" s="45">
        <v>0</v>
      </c>
      <c r="BE7" s="44">
        <v>2665.8213581290506</v>
      </c>
      <c r="BF7" s="44">
        <v>47952.284433749257</v>
      </c>
      <c r="BG7" s="44">
        <v>439129.40727426414</v>
      </c>
      <c r="BH7" s="44">
        <v>2552.1046400682408</v>
      </c>
      <c r="BI7" s="44"/>
      <c r="BK7" s="44"/>
      <c r="BL7">
        <v>0</v>
      </c>
      <c r="BM7">
        <v>0</v>
      </c>
      <c r="BO7" s="6">
        <v>5217.9259981972918</v>
      </c>
      <c r="BP7" s="6">
        <v>7254.304149607422</v>
      </c>
      <c r="BQ7" s="6">
        <v>12005.853169564394</v>
      </c>
      <c r="BR7" s="6">
        <v>17436.194906658078</v>
      </c>
      <c r="BS7" s="6">
        <v>5217.9259981972918</v>
      </c>
      <c r="BT7" s="6">
        <v>5896.7187153340019</v>
      </c>
      <c r="BU7" s="6">
        <v>8611.8895838808421</v>
      </c>
      <c r="BV7" s="6">
        <v>16078.609472384658</v>
      </c>
      <c r="BW7" s="6">
        <v>5217.9259981972918</v>
      </c>
      <c r="BX7" s="6">
        <v>7254.304149607422</v>
      </c>
      <c r="BY7" s="6">
        <v>12005.853169564394</v>
      </c>
      <c r="BZ7" s="6">
        <v>17436.194906658078</v>
      </c>
      <c r="CA7" s="6">
        <v>5217.9259981972918</v>
      </c>
      <c r="CB7" s="6">
        <v>7254.304149607422</v>
      </c>
      <c r="CC7" s="6">
        <v>12005.853169564394</v>
      </c>
      <c r="CD7" s="6">
        <v>17436.194906658078</v>
      </c>
      <c r="CE7" s="6">
        <v>5217.9259981972918</v>
      </c>
      <c r="CF7" s="6">
        <v>7593.7005081757779</v>
      </c>
      <c r="CG7" s="6">
        <v>12684.645886701106</v>
      </c>
      <c r="CH7" s="6">
        <v>18114.98762379479</v>
      </c>
      <c r="CL7" s="6">
        <v>0</v>
      </c>
      <c r="CR7" s="42" t="s">
        <v>5</v>
      </c>
    </row>
    <row r="8" spans="1:96" customFormat="1" hidden="1" x14ac:dyDescent="0.35">
      <c r="A8" s="105"/>
      <c r="B8" t="s">
        <v>11</v>
      </c>
      <c r="C8">
        <v>84</v>
      </c>
      <c r="D8">
        <v>0</v>
      </c>
      <c r="E8" s="44">
        <v>840000</v>
      </c>
      <c r="F8" s="44">
        <v>0</v>
      </c>
      <c r="G8" s="44"/>
      <c r="H8" s="44"/>
      <c r="I8" s="6">
        <v>840000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20</v>
      </c>
      <c r="U8">
        <v>58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37</v>
      </c>
      <c r="AF8" s="44">
        <v>0</v>
      </c>
      <c r="AG8" s="44">
        <v>0</v>
      </c>
      <c r="AH8" s="44">
        <v>9925.4984608371269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198509.96921674252</v>
      </c>
      <c r="AQ8" s="44">
        <v>890638.73147998704</v>
      </c>
      <c r="AR8" s="44">
        <v>0</v>
      </c>
      <c r="AS8" s="44">
        <v>0</v>
      </c>
      <c r="AT8" s="44">
        <v>0</v>
      </c>
      <c r="AU8" s="44">
        <v>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>
        <v>290547.57218512002</v>
      </c>
      <c r="BB8" s="6">
        <v>1389621.7713426868</v>
      </c>
      <c r="BC8" s="6">
        <v>2229621.7713426868</v>
      </c>
      <c r="BD8" s="45">
        <v>0</v>
      </c>
      <c r="BE8" s="44">
        <v>3137.5712894700237</v>
      </c>
      <c r="BF8" s="44">
        <v>7852.6370860843253</v>
      </c>
      <c r="BG8" s="44">
        <v>0</v>
      </c>
      <c r="BH8" s="44">
        <v>0</v>
      </c>
      <c r="BI8" s="44"/>
      <c r="BK8" s="44"/>
      <c r="BL8">
        <v>0</v>
      </c>
      <c r="BM8">
        <v>0</v>
      </c>
      <c r="BO8" s="6">
        <v>3137.5712894700237</v>
      </c>
      <c r="BP8" s="6">
        <v>5173.9494408801547</v>
      </c>
      <c r="BQ8" s="6">
        <v>9925.4984608371269</v>
      </c>
      <c r="BR8" s="6">
        <v>15355.840197930811</v>
      </c>
      <c r="BS8" s="6">
        <v>3137.5712894700237</v>
      </c>
      <c r="BT8" s="6">
        <v>3816.3640066067342</v>
      </c>
      <c r="BU8" s="6">
        <v>6531.5348751535748</v>
      </c>
      <c r="BV8" s="6">
        <v>13998.254763657391</v>
      </c>
      <c r="BW8" s="6">
        <v>3137.5712894700237</v>
      </c>
      <c r="BX8" s="6">
        <v>5173.9494408801547</v>
      </c>
      <c r="BY8" s="6">
        <v>9925.4984608371269</v>
      </c>
      <c r="BZ8" s="6">
        <v>15355.840197930811</v>
      </c>
      <c r="CA8" s="6">
        <v>3137.5712894700237</v>
      </c>
      <c r="CB8" s="6">
        <v>5173.9494408801547</v>
      </c>
      <c r="CC8" s="6">
        <v>9925.4984608371269</v>
      </c>
      <c r="CD8" s="6">
        <v>15355.840197930811</v>
      </c>
      <c r="CE8" s="6">
        <v>3137.5712894700237</v>
      </c>
      <c r="CF8" s="6">
        <v>5513.3457994485107</v>
      </c>
      <c r="CG8" s="6">
        <v>10604.291177973839</v>
      </c>
      <c r="CH8" s="6">
        <v>16034.632915067519</v>
      </c>
      <c r="CL8" s="6">
        <v>0</v>
      </c>
      <c r="CR8" s="42" t="s">
        <v>5</v>
      </c>
    </row>
    <row r="9" spans="1:96" x14ac:dyDescent="0.35">
      <c r="A9" s="205">
        <v>7027</v>
      </c>
      <c r="B9" s="205" t="s">
        <v>12</v>
      </c>
      <c r="C9" s="205">
        <v>206</v>
      </c>
      <c r="D9" s="205">
        <v>56</v>
      </c>
      <c r="E9" s="208">
        <v>2060000</v>
      </c>
      <c r="F9" s="208">
        <v>373333.33333333337</v>
      </c>
      <c r="G9" s="208"/>
      <c r="H9" s="208"/>
      <c r="I9" s="209">
        <v>2433333.3333333335</v>
      </c>
      <c r="J9" s="205">
        <v>0</v>
      </c>
      <c r="K9" s="205">
        <v>17</v>
      </c>
      <c r="L9" s="205">
        <v>45</v>
      </c>
      <c r="M9" s="205">
        <v>24</v>
      </c>
      <c r="N9" s="205">
        <v>0</v>
      </c>
      <c r="O9" s="205">
        <v>71</v>
      </c>
      <c r="P9" s="205">
        <v>88</v>
      </c>
      <c r="Q9" s="205">
        <v>3</v>
      </c>
      <c r="R9" s="205">
        <v>0</v>
      </c>
      <c r="S9" s="205">
        <v>2</v>
      </c>
      <c r="T9" s="205">
        <v>5</v>
      </c>
      <c r="U9" s="205">
        <v>1</v>
      </c>
      <c r="V9" s="205">
        <v>0</v>
      </c>
      <c r="W9" s="205">
        <v>0</v>
      </c>
      <c r="X9" s="205">
        <v>2</v>
      </c>
      <c r="Y9" s="205">
        <v>0</v>
      </c>
      <c r="Z9" s="205">
        <v>0</v>
      </c>
      <c r="AA9" s="205">
        <v>1</v>
      </c>
      <c r="AB9" s="205">
        <v>2</v>
      </c>
      <c r="AC9" s="205">
        <v>0</v>
      </c>
      <c r="AD9" s="205">
        <v>0</v>
      </c>
      <c r="AE9" s="205">
        <v>0</v>
      </c>
      <c r="AF9" s="208">
        <v>0</v>
      </c>
      <c r="AG9" s="208">
        <v>63142.962259120039</v>
      </c>
      <c r="AH9" s="208">
        <v>380962.84128985211</v>
      </c>
      <c r="AI9" s="208">
        <v>333508.38371150289</v>
      </c>
      <c r="AJ9" s="208">
        <v>0</v>
      </c>
      <c r="AK9" s="208">
        <v>167326.15889585324</v>
      </c>
      <c r="AL9" s="208">
        <v>446325.20520444709</v>
      </c>
      <c r="AM9" s="208">
        <v>37615.791661117597</v>
      </c>
      <c r="AN9" s="208">
        <v>0</v>
      </c>
      <c r="AO9" s="208">
        <v>7428.5837951905933</v>
      </c>
      <c r="AP9" s="208">
        <v>42329.204587761342</v>
      </c>
      <c r="AQ9" s="208">
        <v>13896.182654645952</v>
      </c>
      <c r="AR9" s="208">
        <v>0</v>
      </c>
      <c r="AS9" s="208">
        <v>0</v>
      </c>
      <c r="AT9" s="208">
        <v>16931.681835104537</v>
      </c>
      <c r="AU9" s="208">
        <v>0</v>
      </c>
      <c r="AV9" s="208">
        <v>0</v>
      </c>
      <c r="AW9" s="208">
        <v>4053.6882561636521</v>
      </c>
      <c r="AX9" s="208">
        <v>18289.26726937796</v>
      </c>
      <c r="AY9" s="208">
        <v>0</v>
      </c>
      <c r="AZ9" s="208">
        <v>0</v>
      </c>
      <c r="BA9" s="208">
        <v>0</v>
      </c>
      <c r="BB9" s="209">
        <v>1531809.951420137</v>
      </c>
      <c r="BC9" s="209">
        <v>3965143.2847534707</v>
      </c>
      <c r="BD9" s="210">
        <v>0</v>
      </c>
      <c r="BE9" s="208">
        <v>1609.5813509606612</v>
      </c>
      <c r="BF9" s="208">
        <v>0</v>
      </c>
      <c r="BG9" s="208">
        <v>31118.572785239467</v>
      </c>
      <c r="BH9" s="208">
        <v>68.332395224504708</v>
      </c>
      <c r="BI9" s="208"/>
      <c r="BK9" s="208"/>
      <c r="BL9" s="205">
        <v>0</v>
      </c>
      <c r="BM9" s="205">
        <v>0</v>
      </c>
      <c r="BO9" s="209">
        <v>1677.913746185166</v>
      </c>
      <c r="BP9" s="209">
        <v>3714.2918975952966</v>
      </c>
      <c r="BQ9" s="209">
        <v>8465.8409175522684</v>
      </c>
      <c r="BR9" s="209">
        <v>13896.182654645952</v>
      </c>
      <c r="BS9" s="209">
        <v>1677.913746185166</v>
      </c>
      <c r="BT9" s="209">
        <v>2356.7064633218761</v>
      </c>
      <c r="BU9" s="209">
        <v>5071.8773318687172</v>
      </c>
      <c r="BV9" s="209">
        <v>12538.597220372532</v>
      </c>
      <c r="BW9" s="209">
        <v>1677.913746185166</v>
      </c>
      <c r="BX9" s="209">
        <v>3714.2918975952966</v>
      </c>
      <c r="BY9" s="209">
        <v>8465.8409175522684</v>
      </c>
      <c r="BZ9" s="209">
        <v>13896.182654645952</v>
      </c>
      <c r="CA9" s="209">
        <v>1677.913746185166</v>
      </c>
      <c r="CB9" s="209">
        <v>3714.2918975952966</v>
      </c>
      <c r="CC9" s="209">
        <v>8465.8409175522684</v>
      </c>
      <c r="CD9" s="209">
        <v>13896.182654645952</v>
      </c>
      <c r="CE9" s="209">
        <v>1677.913746185166</v>
      </c>
      <c r="CF9" s="209">
        <v>4053.6882561636521</v>
      </c>
      <c r="CG9" s="209">
        <v>9144.6336346889802</v>
      </c>
      <c r="CH9" s="209">
        <v>14574.975371782662</v>
      </c>
      <c r="CL9" s="209">
        <v>186666.66666666605</v>
      </c>
      <c r="CR9" s="211" t="s">
        <v>31</v>
      </c>
    </row>
    <row r="10" spans="1:96" customFormat="1" hidden="1" x14ac:dyDescent="0.35">
      <c r="A10" s="105"/>
      <c r="B10" t="s">
        <v>13</v>
      </c>
      <c r="C10">
        <v>53</v>
      </c>
      <c r="D10">
        <v>19</v>
      </c>
      <c r="E10" s="44">
        <v>530000</v>
      </c>
      <c r="F10" s="44">
        <v>189999.99999999997</v>
      </c>
      <c r="G10" s="44"/>
      <c r="H10" s="44"/>
      <c r="I10" s="6">
        <v>720000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</v>
      </c>
      <c r="X10">
        <v>20</v>
      </c>
      <c r="Y10">
        <v>18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8550.3521581726018</v>
      </c>
      <c r="AT10" s="44">
        <v>266038.02356259146</v>
      </c>
      <c r="AU10" s="44">
        <v>337180.3724740186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6">
        <v>611768.74819478265</v>
      </c>
      <c r="BC10" s="6">
        <v>1331768.7481947825</v>
      </c>
      <c r="BD10" s="45">
        <v>0</v>
      </c>
      <c r="BE10" s="44">
        <v>7534.2349957734577</v>
      </c>
      <c r="BF10" s="44">
        <v>0</v>
      </c>
      <c r="BG10" s="44">
        <v>24486.263736263776</v>
      </c>
      <c r="BH10" s="44">
        <v>-1020.2609890109879</v>
      </c>
      <c r="BI10" s="44"/>
      <c r="BK10" s="44"/>
      <c r="BL10">
        <v>0</v>
      </c>
      <c r="BM10">
        <v>0</v>
      </c>
      <c r="BO10" s="6">
        <v>6513.9740067624698</v>
      </c>
      <c r="BP10" s="6">
        <v>8550.3521581726018</v>
      </c>
      <c r="BQ10" s="6">
        <v>13301.90117812957</v>
      </c>
      <c r="BR10" s="6">
        <v>18732.242915223254</v>
      </c>
      <c r="BS10" s="6">
        <v>6513.9740067624698</v>
      </c>
      <c r="BT10" s="6">
        <v>7192.7667238991808</v>
      </c>
      <c r="BU10" s="6">
        <v>9907.9375924460219</v>
      </c>
      <c r="BV10" s="6">
        <v>17374.657480949834</v>
      </c>
      <c r="BW10" s="6">
        <v>6513.9740067624698</v>
      </c>
      <c r="BX10" s="6">
        <v>8550.3521581726018</v>
      </c>
      <c r="BY10" s="6">
        <v>13301.90117812957</v>
      </c>
      <c r="BZ10" s="6">
        <v>18732.242915223254</v>
      </c>
      <c r="CA10" s="6">
        <v>6513.9740067624698</v>
      </c>
      <c r="CB10" s="6">
        <v>8550.3521581726018</v>
      </c>
      <c r="CC10" s="6">
        <v>13301.90117812957</v>
      </c>
      <c r="CD10" s="6">
        <v>18732.242915223254</v>
      </c>
      <c r="CE10" s="6">
        <v>6513.9740067624698</v>
      </c>
      <c r="CF10" s="6">
        <v>8889.7485167409577</v>
      </c>
      <c r="CG10" s="6">
        <v>13980.693895266282</v>
      </c>
      <c r="CH10" s="6">
        <v>19411.035632359966</v>
      </c>
      <c r="CL10" s="6">
        <v>0</v>
      </c>
      <c r="CR10" s="42" t="s">
        <v>5</v>
      </c>
    </row>
    <row r="11" spans="1:96" x14ac:dyDescent="0.35">
      <c r="A11" s="205">
        <v>7031</v>
      </c>
      <c r="B11" s="205" t="s">
        <v>35</v>
      </c>
      <c r="C11" s="205">
        <v>191</v>
      </c>
      <c r="D11" s="205">
        <v>51</v>
      </c>
      <c r="E11" s="208">
        <v>1910000</v>
      </c>
      <c r="F11" s="208">
        <v>340000</v>
      </c>
      <c r="G11" s="208"/>
      <c r="H11" s="208"/>
      <c r="I11" s="209">
        <v>2250000</v>
      </c>
      <c r="J11" s="205">
        <v>0</v>
      </c>
      <c r="K11" s="205">
        <v>0</v>
      </c>
      <c r="L11" s="205">
        <v>1</v>
      </c>
      <c r="M11" s="205">
        <v>2</v>
      </c>
      <c r="N11" s="205">
        <v>0</v>
      </c>
      <c r="O11" s="205">
        <v>6</v>
      </c>
      <c r="P11" s="205">
        <v>31</v>
      </c>
      <c r="Q11" s="205">
        <v>13</v>
      </c>
      <c r="R11" s="205">
        <v>0</v>
      </c>
      <c r="S11" s="205">
        <v>0</v>
      </c>
      <c r="T11" s="205">
        <v>1</v>
      </c>
      <c r="U11" s="205">
        <v>0</v>
      </c>
      <c r="V11" s="205">
        <v>0</v>
      </c>
      <c r="W11" s="205">
        <v>0</v>
      </c>
      <c r="X11" s="205">
        <v>1</v>
      </c>
      <c r="Y11" s="205">
        <v>0</v>
      </c>
      <c r="Z11" s="205">
        <v>0</v>
      </c>
      <c r="AA11" s="205">
        <v>32</v>
      </c>
      <c r="AB11" s="205">
        <v>41</v>
      </c>
      <c r="AC11" s="205">
        <v>91</v>
      </c>
      <c r="AD11" s="205">
        <v>0</v>
      </c>
      <c r="AE11" s="205">
        <v>0</v>
      </c>
      <c r="AF11" s="208">
        <v>0</v>
      </c>
      <c r="AG11" s="208">
        <v>0</v>
      </c>
      <c r="AH11" s="208">
        <v>8706.5617560458086</v>
      </c>
      <c r="AI11" s="208">
        <v>28273.806986278985</v>
      </c>
      <c r="AJ11" s="208">
        <v>0</v>
      </c>
      <c r="AK11" s="208">
        <v>15584.563810892501</v>
      </c>
      <c r="AL11" s="208">
        <v>164690.54328123</v>
      </c>
      <c r="AM11" s="208">
        <v>166131.13476525893</v>
      </c>
      <c r="AN11" s="208">
        <v>0</v>
      </c>
      <c r="AO11" s="208">
        <v>0</v>
      </c>
      <c r="AP11" s="208">
        <v>8706.5617560458086</v>
      </c>
      <c r="AQ11" s="208">
        <v>0</v>
      </c>
      <c r="AR11" s="208">
        <v>0</v>
      </c>
      <c r="AS11" s="208">
        <v>0</v>
      </c>
      <c r="AT11" s="208">
        <v>8706.5617560458086</v>
      </c>
      <c r="AU11" s="208">
        <v>0</v>
      </c>
      <c r="AV11" s="208">
        <v>0</v>
      </c>
      <c r="AW11" s="208">
        <v>137421.09102903018</v>
      </c>
      <c r="AX11" s="208">
        <v>384799.53340048331</v>
      </c>
      <c r="AY11" s="208">
        <v>1348228.3551351344</v>
      </c>
      <c r="AZ11" s="208">
        <v>0</v>
      </c>
      <c r="BA11" s="208">
        <v>0</v>
      </c>
      <c r="BB11" s="209">
        <v>2271248.7136764457</v>
      </c>
      <c r="BC11" s="209">
        <v>4521248.7136764452</v>
      </c>
      <c r="BD11" s="210">
        <v>0</v>
      </c>
      <c r="BE11" s="208">
        <v>1571.9972569287638</v>
      </c>
      <c r="BF11" s="208">
        <v>0</v>
      </c>
      <c r="BG11" s="208">
        <v>68229.034615018754</v>
      </c>
      <c r="BH11" s="208">
        <v>346.63732774994281</v>
      </c>
      <c r="BI11" s="208"/>
      <c r="BK11" s="208"/>
      <c r="BL11" s="205">
        <v>0</v>
      </c>
      <c r="BM11" s="205">
        <v>0</v>
      </c>
      <c r="BO11" s="209">
        <v>1918.6345846787067</v>
      </c>
      <c r="BP11" s="209">
        <v>3955.0127360888378</v>
      </c>
      <c r="BQ11" s="209">
        <v>8706.5617560458086</v>
      </c>
      <c r="BR11" s="209">
        <v>14136.903493139493</v>
      </c>
      <c r="BS11" s="209">
        <v>1918.6345846787067</v>
      </c>
      <c r="BT11" s="209">
        <v>2597.4273018154172</v>
      </c>
      <c r="BU11" s="209">
        <v>5312.5981703622574</v>
      </c>
      <c r="BV11" s="209">
        <v>12779.318058866073</v>
      </c>
      <c r="BW11" s="209">
        <v>1918.6345846787067</v>
      </c>
      <c r="BX11" s="209">
        <v>3955.0127360888378</v>
      </c>
      <c r="BY11" s="209">
        <v>8706.5617560458086</v>
      </c>
      <c r="BZ11" s="209">
        <v>14136.903493139493</v>
      </c>
      <c r="CA11" s="209">
        <v>1918.6345846787067</v>
      </c>
      <c r="CB11" s="209">
        <v>3955.0127360888378</v>
      </c>
      <c r="CC11" s="209">
        <v>8706.5617560458086</v>
      </c>
      <c r="CD11" s="209">
        <v>14136.903493139493</v>
      </c>
      <c r="CE11" s="209">
        <v>1918.6345846787067</v>
      </c>
      <c r="CF11" s="209">
        <v>4294.4090946571932</v>
      </c>
      <c r="CG11" s="209">
        <v>9385.3544731825205</v>
      </c>
      <c r="CH11" s="209">
        <v>14815.696210276203</v>
      </c>
      <c r="CL11" s="209">
        <v>170000</v>
      </c>
      <c r="CR11" s="211" t="s">
        <v>31</v>
      </c>
    </row>
    <row r="12" spans="1:96" customFormat="1" hidden="1" x14ac:dyDescent="0.35">
      <c r="A12" s="105"/>
      <c r="B12" t="s">
        <v>14</v>
      </c>
      <c r="C12">
        <v>277</v>
      </c>
      <c r="D12">
        <v>110</v>
      </c>
      <c r="E12" s="44">
        <v>2770000</v>
      </c>
      <c r="F12" s="44">
        <v>1099999.9999999998</v>
      </c>
      <c r="G12" s="44"/>
      <c r="H12" s="44"/>
      <c r="I12" s="6">
        <v>3870000</v>
      </c>
      <c r="J12">
        <v>0</v>
      </c>
      <c r="K12">
        <v>74</v>
      </c>
      <c r="L12">
        <v>60</v>
      </c>
      <c r="M12">
        <v>5</v>
      </c>
      <c r="N12">
        <v>0</v>
      </c>
      <c r="O12">
        <v>74</v>
      </c>
      <c r="P12">
        <v>94</v>
      </c>
      <c r="Q12">
        <v>5</v>
      </c>
      <c r="R12">
        <v>0</v>
      </c>
      <c r="S12">
        <v>11</v>
      </c>
      <c r="T12">
        <v>24</v>
      </c>
      <c r="U12">
        <v>24</v>
      </c>
      <c r="V12">
        <v>0</v>
      </c>
      <c r="W12">
        <v>2</v>
      </c>
      <c r="X12">
        <v>0</v>
      </c>
      <c r="Y12">
        <v>0</v>
      </c>
      <c r="Z12">
        <v>0</v>
      </c>
      <c r="AA12">
        <v>3</v>
      </c>
      <c r="AB12">
        <v>2</v>
      </c>
      <c r="AC12">
        <v>0</v>
      </c>
      <c r="AD12">
        <v>0</v>
      </c>
      <c r="AE12">
        <v>0</v>
      </c>
      <c r="AF12" s="44">
        <v>0</v>
      </c>
      <c r="AG12" s="44">
        <v>150691.98320434967</v>
      </c>
      <c r="AH12" s="44">
        <v>407275.63028202613</v>
      </c>
      <c r="AI12" s="44">
        <v>61091.34454230393</v>
      </c>
      <c r="AJ12" s="44">
        <v>0</v>
      </c>
      <c r="AK12" s="44">
        <v>50230.661068116569</v>
      </c>
      <c r="AL12" s="44">
        <v>319032.57705425384</v>
      </c>
      <c r="AM12" s="44">
        <v>54303.417370936833</v>
      </c>
      <c r="AN12" s="44">
        <v>0</v>
      </c>
      <c r="AO12" s="44">
        <v>22400.159665511441</v>
      </c>
      <c r="AP12" s="44">
        <v>162910.25211281044</v>
      </c>
      <c r="AQ12" s="44">
        <v>293238.45380305889</v>
      </c>
      <c r="AR12" s="44">
        <v>0</v>
      </c>
      <c r="AS12" s="44">
        <v>4072.7563028202617</v>
      </c>
      <c r="AT12" s="44">
        <v>0</v>
      </c>
      <c r="AU12" s="44">
        <v>0</v>
      </c>
      <c r="AV12" s="44">
        <v>0</v>
      </c>
      <c r="AW12" s="44">
        <v>7127.3235299354601</v>
      </c>
      <c r="AX12" s="44">
        <v>14933.439777007628</v>
      </c>
      <c r="AY12" s="44">
        <v>0</v>
      </c>
      <c r="AZ12" s="44">
        <v>0</v>
      </c>
      <c r="BA12" s="44">
        <v>0</v>
      </c>
      <c r="BB12" s="6">
        <v>1547307.9987131311</v>
      </c>
      <c r="BC12" s="6">
        <v>5417307.9987131311</v>
      </c>
      <c r="BD12" s="45">
        <v>0</v>
      </c>
      <c r="BE12" s="44">
        <v>0</v>
      </c>
      <c r="BF12" s="44">
        <v>0</v>
      </c>
      <c r="BG12" s="44">
        <v>0</v>
      </c>
      <c r="BH12" s="44">
        <v>0</v>
      </c>
      <c r="BI12" s="44"/>
      <c r="BK12" s="44"/>
      <c r="BL12">
        <v>0</v>
      </c>
      <c r="BM12">
        <v>0</v>
      </c>
      <c r="BO12" s="6">
        <v>0</v>
      </c>
      <c r="BP12" s="6">
        <v>2036.3781514101308</v>
      </c>
      <c r="BQ12" s="6">
        <v>6787.9271713671023</v>
      </c>
      <c r="BR12" s="6">
        <v>12218.268908460786</v>
      </c>
      <c r="BS12" s="6">
        <v>0</v>
      </c>
      <c r="BT12" s="6">
        <v>678.79271713671039</v>
      </c>
      <c r="BU12" s="6">
        <v>3393.9635856835512</v>
      </c>
      <c r="BV12" s="6">
        <v>10860.683474187366</v>
      </c>
      <c r="BW12" s="6">
        <v>0</v>
      </c>
      <c r="BX12" s="6">
        <v>2036.3781514101308</v>
      </c>
      <c r="BY12" s="6">
        <v>6787.9271713671023</v>
      </c>
      <c r="BZ12" s="6">
        <v>12218.268908460786</v>
      </c>
      <c r="CA12" s="6">
        <v>0</v>
      </c>
      <c r="CB12" s="6">
        <v>2036.3781514101308</v>
      </c>
      <c r="CC12" s="6">
        <v>6787.9271713671023</v>
      </c>
      <c r="CD12" s="6">
        <v>12218.268908460786</v>
      </c>
      <c r="CE12" s="6">
        <v>0</v>
      </c>
      <c r="CF12" s="6">
        <v>2375.7745099784865</v>
      </c>
      <c r="CG12" s="6">
        <v>7466.7198885038142</v>
      </c>
      <c r="CH12" s="6">
        <v>12897.061625597496</v>
      </c>
      <c r="CL12" s="6">
        <v>0</v>
      </c>
      <c r="CR12" s="42" t="s">
        <v>5</v>
      </c>
    </row>
    <row r="13" spans="1:96" customFormat="1" hidden="1" x14ac:dyDescent="0.35">
      <c r="A13" s="105"/>
      <c r="B13" t="s">
        <v>15</v>
      </c>
      <c r="C13">
        <v>73</v>
      </c>
      <c r="D13">
        <v>16</v>
      </c>
      <c r="E13" s="44">
        <v>730000</v>
      </c>
      <c r="F13" s="44">
        <v>159999.99999999997</v>
      </c>
      <c r="G13" s="44"/>
      <c r="H13" s="44"/>
      <c r="I13" s="6">
        <v>890000</v>
      </c>
      <c r="J13">
        <v>0</v>
      </c>
      <c r="K13">
        <v>2</v>
      </c>
      <c r="L13">
        <v>1</v>
      </c>
      <c r="M13">
        <v>1</v>
      </c>
      <c r="N13">
        <v>0</v>
      </c>
      <c r="O13">
        <v>4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18</v>
      </c>
      <c r="X13">
        <v>26</v>
      </c>
      <c r="Y13">
        <v>10</v>
      </c>
      <c r="Z13">
        <v>0</v>
      </c>
      <c r="AA13">
        <v>0</v>
      </c>
      <c r="AB13">
        <v>2</v>
      </c>
      <c r="AC13">
        <v>0</v>
      </c>
      <c r="AD13">
        <v>0</v>
      </c>
      <c r="AE13">
        <v>0</v>
      </c>
      <c r="AF13" s="44">
        <v>0</v>
      </c>
      <c r="AG13" s="44">
        <v>20631.787015697126</v>
      </c>
      <c r="AH13" s="44">
        <v>15067.442527805535</v>
      </c>
      <c r="AI13" s="44">
        <v>20497.784264899219</v>
      </c>
      <c r="AJ13" s="44">
        <v>0</v>
      </c>
      <c r="AK13" s="44">
        <v>35833.232294300571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185686.08314127417</v>
      </c>
      <c r="AT13" s="44">
        <v>391753.50572294393</v>
      </c>
      <c r="AU13" s="44">
        <v>204977.8426489922</v>
      </c>
      <c r="AV13" s="44">
        <v>0</v>
      </c>
      <c r="AW13" s="44">
        <v>0</v>
      </c>
      <c r="AX13" s="44">
        <v>31492.470489884494</v>
      </c>
      <c r="AY13" s="44">
        <v>0</v>
      </c>
      <c r="AZ13" s="44">
        <v>0</v>
      </c>
      <c r="BA13" s="44">
        <v>0</v>
      </c>
      <c r="BB13" s="6">
        <v>905940.14810579724</v>
      </c>
      <c r="BC13" s="6">
        <v>1795940.1481057974</v>
      </c>
      <c r="BD13" s="45">
        <v>0</v>
      </c>
      <c r="BE13" s="44">
        <v>8279.5153564384327</v>
      </c>
      <c r="BF13" s="44">
        <v>0</v>
      </c>
      <c r="BG13" s="44">
        <v>0</v>
      </c>
      <c r="BH13" s="44">
        <v>0</v>
      </c>
      <c r="BI13" s="44"/>
      <c r="BK13" s="44"/>
      <c r="BL13">
        <v>0</v>
      </c>
      <c r="BM13">
        <v>0</v>
      </c>
      <c r="BO13" s="6">
        <v>8279.5153564384327</v>
      </c>
      <c r="BP13" s="6">
        <v>10315.893507848563</v>
      </c>
      <c r="BQ13" s="6">
        <v>15067.442527805535</v>
      </c>
      <c r="BR13" s="6">
        <v>20497.784264899219</v>
      </c>
      <c r="BS13" s="6">
        <v>8279.5153564384327</v>
      </c>
      <c r="BT13" s="6">
        <v>8958.3080735751428</v>
      </c>
      <c r="BU13" s="6">
        <v>11673.478942121983</v>
      </c>
      <c r="BV13" s="6">
        <v>19140.198830625799</v>
      </c>
      <c r="BW13" s="6">
        <v>8279.5153564384327</v>
      </c>
      <c r="BX13" s="6">
        <v>10315.893507848563</v>
      </c>
      <c r="BY13" s="6">
        <v>15067.442527805535</v>
      </c>
      <c r="BZ13" s="6">
        <v>20497.784264899219</v>
      </c>
      <c r="CA13" s="6">
        <v>8279.5153564384327</v>
      </c>
      <c r="CB13" s="6">
        <v>10315.893507848563</v>
      </c>
      <c r="CC13" s="6">
        <v>15067.442527805535</v>
      </c>
      <c r="CD13" s="6">
        <v>20497.784264899219</v>
      </c>
      <c r="CE13" s="6">
        <v>8279.5153564384327</v>
      </c>
      <c r="CF13" s="6">
        <v>10655.289866416919</v>
      </c>
      <c r="CG13" s="6">
        <v>15746.235244942247</v>
      </c>
      <c r="CH13" s="6">
        <v>21176.576982035927</v>
      </c>
      <c r="CL13" s="6">
        <v>0</v>
      </c>
      <c r="CR13" s="42" t="s">
        <v>5</v>
      </c>
    </row>
    <row r="14" spans="1:96" customFormat="1" hidden="1" x14ac:dyDescent="0.35">
      <c r="A14" s="105"/>
      <c r="B14" t="s">
        <v>16</v>
      </c>
      <c r="C14">
        <v>150</v>
      </c>
      <c r="D14">
        <v>0</v>
      </c>
      <c r="E14" s="44">
        <v>1500000</v>
      </c>
      <c r="F14" s="44">
        <v>0</v>
      </c>
      <c r="G14" s="44"/>
      <c r="H14" s="44"/>
      <c r="I14" s="6">
        <v>1500000</v>
      </c>
      <c r="J14">
        <v>0</v>
      </c>
      <c r="K14">
        <v>8</v>
      </c>
      <c r="L14">
        <v>63</v>
      </c>
      <c r="M14">
        <v>3</v>
      </c>
      <c r="N14">
        <v>0</v>
      </c>
      <c r="O14">
        <v>10</v>
      </c>
      <c r="P14">
        <v>48</v>
      </c>
      <c r="Q14">
        <v>2</v>
      </c>
      <c r="R14">
        <v>0</v>
      </c>
      <c r="S14">
        <v>0</v>
      </c>
      <c r="T14">
        <v>5</v>
      </c>
      <c r="U14">
        <v>1</v>
      </c>
      <c r="V14">
        <v>0</v>
      </c>
      <c r="W14">
        <v>0</v>
      </c>
      <c r="X14">
        <v>0</v>
      </c>
      <c r="Y14">
        <v>0</v>
      </c>
      <c r="Z14">
        <v>0</v>
      </c>
      <c r="AA14">
        <v>1</v>
      </c>
      <c r="AB14">
        <v>0</v>
      </c>
      <c r="AC14">
        <v>0</v>
      </c>
      <c r="AD14">
        <v>0</v>
      </c>
      <c r="AE14">
        <v>0</v>
      </c>
      <c r="AF14" s="44">
        <v>0</v>
      </c>
      <c r="AG14" s="44">
        <v>26295.50534688191</v>
      </c>
      <c r="AH14" s="44">
        <v>506424.69286398427</v>
      </c>
      <c r="AI14" s="44">
        <v>40406.486776232683</v>
      </c>
      <c r="AJ14" s="44">
        <v>0</v>
      </c>
      <c r="AK14" s="44">
        <v>19293.527340868182</v>
      </c>
      <c r="AL14" s="44">
        <v>222937.13292641562</v>
      </c>
      <c r="AM14" s="44">
        <v>24222.486982274946</v>
      </c>
      <c r="AN14" s="44">
        <v>0</v>
      </c>
      <c r="AO14" s="44">
        <v>0</v>
      </c>
      <c r="AP14" s="44">
        <v>40192.435941586053</v>
      </c>
      <c r="AQ14" s="44">
        <v>13468.828925410893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3626.3345269285946</v>
      </c>
      <c r="AX14" s="44">
        <v>0</v>
      </c>
      <c r="AY14" s="44">
        <v>0</v>
      </c>
      <c r="AZ14" s="44">
        <v>0</v>
      </c>
      <c r="BA14" s="44">
        <v>0</v>
      </c>
      <c r="BB14" s="6">
        <v>896867.43163058313</v>
      </c>
      <c r="BC14" s="6">
        <v>2396867.431630583</v>
      </c>
      <c r="BD14" s="45">
        <v>0</v>
      </c>
      <c r="BE14" s="44">
        <v>677.40478699382811</v>
      </c>
      <c r="BF14" s="44">
        <v>0</v>
      </c>
      <c r="BG14" s="44">
        <v>82818.67920634168</v>
      </c>
      <c r="BH14" s="44">
        <v>573.15522995627987</v>
      </c>
      <c r="BI14" s="44"/>
      <c r="BK14" s="44"/>
      <c r="BL14">
        <v>0</v>
      </c>
      <c r="BM14">
        <v>0</v>
      </c>
      <c r="BO14" s="6">
        <v>1250.5600169501081</v>
      </c>
      <c r="BP14" s="6">
        <v>3286.9381683602387</v>
      </c>
      <c r="BQ14" s="6">
        <v>8038.48718831721</v>
      </c>
      <c r="BR14" s="6">
        <v>13468.828925410893</v>
      </c>
      <c r="BS14" s="6">
        <v>1250.5600169501081</v>
      </c>
      <c r="BT14" s="6">
        <v>1929.3527340868186</v>
      </c>
      <c r="BU14" s="6">
        <v>4644.5236026336588</v>
      </c>
      <c r="BV14" s="6">
        <v>12111.243491137473</v>
      </c>
      <c r="BW14" s="6">
        <v>1250.5600169501081</v>
      </c>
      <c r="BX14" s="6">
        <v>3286.9381683602387</v>
      </c>
      <c r="BY14" s="6">
        <v>8038.48718831721</v>
      </c>
      <c r="BZ14" s="6">
        <v>13468.828925410893</v>
      </c>
      <c r="CA14" s="6">
        <v>1250.5600169501081</v>
      </c>
      <c r="CB14" s="6">
        <v>3286.9381683602387</v>
      </c>
      <c r="CC14" s="6">
        <v>8038.48718831721</v>
      </c>
      <c r="CD14" s="6">
        <v>13468.828925410893</v>
      </c>
      <c r="CE14" s="6">
        <v>1250.5600169501081</v>
      </c>
      <c r="CF14" s="6">
        <v>3626.3345269285946</v>
      </c>
      <c r="CG14" s="6">
        <v>8717.2799054539209</v>
      </c>
      <c r="CH14" s="6">
        <v>14147.621642547603</v>
      </c>
      <c r="CL14" s="6">
        <v>0</v>
      </c>
      <c r="CR14" s="42" t="s">
        <v>5</v>
      </c>
    </row>
    <row r="15" spans="1:96" x14ac:dyDescent="0.35">
      <c r="A15" s="205">
        <v>7036</v>
      </c>
      <c r="B15" s="205" t="s">
        <v>17</v>
      </c>
      <c r="C15" s="205">
        <v>160</v>
      </c>
      <c r="D15" s="205">
        <v>85</v>
      </c>
      <c r="E15" s="208">
        <v>1600000</v>
      </c>
      <c r="F15" s="208">
        <v>566666.66666666663</v>
      </c>
      <c r="G15" s="208"/>
      <c r="H15" s="208"/>
      <c r="I15" s="209">
        <v>2166666.6666666665</v>
      </c>
      <c r="J15" s="205">
        <v>0</v>
      </c>
      <c r="K15" s="205">
        <v>20</v>
      </c>
      <c r="L15" s="205">
        <v>27</v>
      </c>
      <c r="M15" s="205">
        <v>2</v>
      </c>
      <c r="N15" s="205">
        <v>0</v>
      </c>
      <c r="O15" s="205">
        <v>61</v>
      </c>
      <c r="P15" s="205">
        <v>83</v>
      </c>
      <c r="Q15" s="205">
        <v>6</v>
      </c>
      <c r="R15" s="205">
        <v>0</v>
      </c>
      <c r="S15" s="205">
        <v>4</v>
      </c>
      <c r="T15" s="205">
        <v>23</v>
      </c>
      <c r="U15" s="205">
        <v>10</v>
      </c>
      <c r="V15" s="205">
        <v>0</v>
      </c>
      <c r="W15" s="205">
        <v>0</v>
      </c>
      <c r="X15" s="205">
        <v>0</v>
      </c>
      <c r="Y15" s="205">
        <v>0</v>
      </c>
      <c r="Z15" s="205">
        <v>0</v>
      </c>
      <c r="AA15" s="205">
        <v>0</v>
      </c>
      <c r="AB15" s="205">
        <v>0</v>
      </c>
      <c r="AC15" s="205">
        <v>0</v>
      </c>
      <c r="AD15" s="205">
        <v>0</v>
      </c>
      <c r="AE15" s="205">
        <v>0</v>
      </c>
      <c r="AF15" s="208">
        <v>0</v>
      </c>
      <c r="AG15" s="208">
        <v>46578.346214682177</v>
      </c>
      <c r="AH15" s="208">
        <v>191172.59092865916</v>
      </c>
      <c r="AI15" s="208">
        <v>25021.616135569526</v>
      </c>
      <c r="AJ15" s="208">
        <v>0</v>
      </c>
      <c r="AK15" s="208">
        <v>59251.244464101976</v>
      </c>
      <c r="AL15" s="208">
        <v>305979.72783562489</v>
      </c>
      <c r="AM15" s="208">
        <v>66919.335801068053</v>
      </c>
      <c r="AN15" s="208">
        <v>0</v>
      </c>
      <c r="AO15" s="208">
        <v>9315.6692429364339</v>
      </c>
      <c r="AP15" s="208">
        <v>162850.72560589487</v>
      </c>
      <c r="AQ15" s="208">
        <v>125108.08067784763</v>
      </c>
      <c r="AR15" s="208">
        <v>0</v>
      </c>
      <c r="AS15" s="208">
        <v>0</v>
      </c>
      <c r="AT15" s="208">
        <v>0</v>
      </c>
      <c r="AU15" s="208">
        <v>0</v>
      </c>
      <c r="AV15" s="208">
        <v>0</v>
      </c>
      <c r="AW15" s="208">
        <v>0</v>
      </c>
      <c r="AX15" s="208">
        <v>0</v>
      </c>
      <c r="AY15" s="208">
        <v>0</v>
      </c>
      <c r="AZ15" s="208">
        <v>0</v>
      </c>
      <c r="BA15" s="208">
        <v>0</v>
      </c>
      <c r="BB15" s="209">
        <v>992197.33690638468</v>
      </c>
      <c r="BC15" s="209">
        <v>3158864.0035730512</v>
      </c>
      <c r="BD15" s="210">
        <v>0</v>
      </c>
      <c r="BE15" s="208">
        <v>278.20280984837945</v>
      </c>
      <c r="BF15" s="208">
        <v>0</v>
      </c>
      <c r="BG15" s="208">
        <v>2293.6546069595715</v>
      </c>
      <c r="BH15" s="208">
        <v>14.336349475598247</v>
      </c>
      <c r="BI15" s="208"/>
      <c r="BK15" s="208"/>
      <c r="BL15" s="205">
        <v>0</v>
      </c>
      <c r="BM15" s="205">
        <v>0</v>
      </c>
      <c r="BO15" s="209">
        <v>292.53915932397769</v>
      </c>
      <c r="BP15" s="209">
        <v>2328.9173107341085</v>
      </c>
      <c r="BQ15" s="209">
        <v>7080.4663306910807</v>
      </c>
      <c r="BR15" s="209">
        <v>12510.808067784763</v>
      </c>
      <c r="BS15" s="209">
        <v>292.53915932397769</v>
      </c>
      <c r="BT15" s="209">
        <v>971.33187646068802</v>
      </c>
      <c r="BU15" s="209">
        <v>3686.5027450075286</v>
      </c>
      <c r="BV15" s="209">
        <v>11153.222633511343</v>
      </c>
      <c r="BW15" s="209">
        <v>292.53915932397769</v>
      </c>
      <c r="BX15" s="209">
        <v>2328.9173107341085</v>
      </c>
      <c r="BY15" s="209">
        <v>7080.4663306910807</v>
      </c>
      <c r="BZ15" s="209">
        <v>12510.808067784763</v>
      </c>
      <c r="CA15" s="209">
        <v>292.53915932397769</v>
      </c>
      <c r="CB15" s="209">
        <v>2328.9173107341085</v>
      </c>
      <c r="CC15" s="209">
        <v>7080.4663306910807</v>
      </c>
      <c r="CD15" s="209">
        <v>12510.808067784763</v>
      </c>
      <c r="CE15" s="209">
        <v>292.53915932397769</v>
      </c>
      <c r="CF15" s="209">
        <v>2668.3136693024639</v>
      </c>
      <c r="CG15" s="209">
        <v>7759.2590478277925</v>
      </c>
      <c r="CH15" s="209">
        <v>13189.600784921473</v>
      </c>
      <c r="CL15" s="209">
        <v>283333.33333333349</v>
      </c>
      <c r="CR15" s="211" t="s">
        <v>31</v>
      </c>
    </row>
    <row r="16" spans="1:96" customFormat="1" hidden="1" x14ac:dyDescent="0.35">
      <c r="A16" s="105"/>
      <c r="B16" t="s">
        <v>18</v>
      </c>
      <c r="C16">
        <v>68</v>
      </c>
      <c r="D16">
        <v>0</v>
      </c>
      <c r="E16" s="44">
        <v>680000</v>
      </c>
      <c r="F16" s="44">
        <v>0</v>
      </c>
      <c r="G16" s="44"/>
      <c r="H16" s="44"/>
      <c r="I16" s="6">
        <v>680000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31</v>
      </c>
      <c r="U16">
        <v>29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295590.57747721532</v>
      </c>
      <c r="AQ16" s="44">
        <v>434000.12801569252</v>
      </c>
      <c r="AR16" s="44">
        <v>0</v>
      </c>
      <c r="AS16" s="44">
        <v>0</v>
      </c>
      <c r="AT16" s="44">
        <v>0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6">
        <v>729590.7054929079</v>
      </c>
      <c r="BC16" s="6">
        <v>1409590.7054929079</v>
      </c>
      <c r="BD16" s="45">
        <v>0</v>
      </c>
      <c r="BE16" s="44">
        <v>2747.2527472527477</v>
      </c>
      <c r="BF16" s="44">
        <v>0</v>
      </c>
      <c r="BG16" s="44">
        <v>0</v>
      </c>
      <c r="BH16" s="44">
        <v>0</v>
      </c>
      <c r="BI16" s="44"/>
      <c r="BK16" s="44"/>
      <c r="BL16">
        <v>0</v>
      </c>
      <c r="BM16">
        <v>0</v>
      </c>
      <c r="BO16" s="6">
        <v>2747.2527472527477</v>
      </c>
      <c r="BP16" s="6">
        <v>4783.6308986628783</v>
      </c>
      <c r="BQ16" s="6">
        <v>9535.1799186198496</v>
      </c>
      <c r="BR16" s="6">
        <v>14965.521655713534</v>
      </c>
      <c r="BS16" s="6">
        <v>2747.2527472527477</v>
      </c>
      <c r="BT16" s="6">
        <v>3426.0454643894582</v>
      </c>
      <c r="BU16" s="6">
        <v>6141.2163329362993</v>
      </c>
      <c r="BV16" s="6">
        <v>13607.936221440114</v>
      </c>
      <c r="BW16" s="6">
        <v>2747.2527472527477</v>
      </c>
      <c r="BX16" s="6">
        <v>4783.6308986628783</v>
      </c>
      <c r="BY16" s="6">
        <v>9535.1799186198496</v>
      </c>
      <c r="BZ16" s="6">
        <v>14965.521655713534</v>
      </c>
      <c r="CA16" s="6">
        <v>2747.2527472527477</v>
      </c>
      <c r="CB16" s="6">
        <v>4783.6308986628783</v>
      </c>
      <c r="CC16" s="6">
        <v>9535.1799186198496</v>
      </c>
      <c r="CD16" s="6">
        <v>14965.521655713534</v>
      </c>
      <c r="CE16" s="6">
        <v>2747.2527472527477</v>
      </c>
      <c r="CF16" s="6">
        <v>5123.0272572312342</v>
      </c>
      <c r="CG16" s="6">
        <v>10213.972635756561</v>
      </c>
      <c r="CH16" s="6">
        <v>15644.314372850244</v>
      </c>
      <c r="CL16" s="6">
        <v>0</v>
      </c>
      <c r="CR16" s="42" t="s">
        <v>5</v>
      </c>
    </row>
    <row r="17" spans="1:96" x14ac:dyDescent="0.35">
      <c r="A17" s="205">
        <v>7038</v>
      </c>
      <c r="B17" s="205" t="s">
        <v>19</v>
      </c>
      <c r="C17" s="205">
        <v>270</v>
      </c>
      <c r="D17" s="205">
        <v>0</v>
      </c>
      <c r="E17" s="208">
        <v>2700000</v>
      </c>
      <c r="F17" s="208">
        <v>0</v>
      </c>
      <c r="G17" s="208"/>
      <c r="H17" s="208"/>
      <c r="I17" s="209">
        <v>2700000</v>
      </c>
      <c r="J17" s="205">
        <v>0</v>
      </c>
      <c r="K17" s="205">
        <v>0</v>
      </c>
      <c r="L17" s="205">
        <v>122</v>
      </c>
      <c r="M17" s="205">
        <v>46</v>
      </c>
      <c r="N17" s="205">
        <v>0</v>
      </c>
      <c r="O17" s="205">
        <v>0</v>
      </c>
      <c r="P17" s="205">
        <v>17</v>
      </c>
      <c r="Q17" s="205">
        <v>10</v>
      </c>
      <c r="R17" s="205">
        <v>0</v>
      </c>
      <c r="S17" s="205">
        <v>0</v>
      </c>
      <c r="T17" s="205">
        <v>0</v>
      </c>
      <c r="U17" s="205">
        <v>1</v>
      </c>
      <c r="V17" s="205">
        <v>0</v>
      </c>
      <c r="W17" s="205">
        <v>1</v>
      </c>
      <c r="X17" s="205">
        <v>0</v>
      </c>
      <c r="Y17" s="205">
        <v>3</v>
      </c>
      <c r="Z17" s="205">
        <v>0</v>
      </c>
      <c r="AA17" s="205">
        <v>1</v>
      </c>
      <c r="AB17" s="205">
        <v>28</v>
      </c>
      <c r="AC17" s="205">
        <v>21</v>
      </c>
      <c r="AD17" s="205">
        <v>0</v>
      </c>
      <c r="AE17" s="205">
        <v>0</v>
      </c>
      <c r="AF17" s="208">
        <v>0</v>
      </c>
      <c r="AG17" s="208">
        <v>0</v>
      </c>
      <c r="AH17" s="208">
        <v>976855.17026360962</v>
      </c>
      <c r="AI17" s="208">
        <v>618118.1611532442</v>
      </c>
      <c r="AJ17" s="208">
        <v>0</v>
      </c>
      <c r="AK17" s="208">
        <v>0</v>
      </c>
      <c r="AL17" s="208">
        <v>78421.782112899004</v>
      </c>
      <c r="AM17" s="208">
        <v>120797.65895144934</v>
      </c>
      <c r="AN17" s="208">
        <v>0</v>
      </c>
      <c r="AO17" s="208">
        <v>0</v>
      </c>
      <c r="AP17" s="208">
        <v>0</v>
      </c>
      <c r="AQ17" s="208">
        <v>13437.351329418352</v>
      </c>
      <c r="AR17" s="208">
        <v>0</v>
      </c>
      <c r="AS17" s="208">
        <v>3255.4605723676973</v>
      </c>
      <c r="AT17" s="208">
        <v>0</v>
      </c>
      <c r="AU17" s="208">
        <v>40312.053988255058</v>
      </c>
      <c r="AV17" s="208">
        <v>0</v>
      </c>
      <c r="AW17" s="208">
        <v>3594.8569309360532</v>
      </c>
      <c r="AX17" s="208">
        <v>243202.46466491866</v>
      </c>
      <c r="AY17" s="208">
        <v>296439.02497765631</v>
      </c>
      <c r="AZ17" s="208">
        <v>0</v>
      </c>
      <c r="BA17" s="208">
        <v>0</v>
      </c>
      <c r="BB17" s="209">
        <v>2394433.9849447543</v>
      </c>
      <c r="BC17" s="209">
        <v>5094433.9849447543</v>
      </c>
      <c r="BD17" s="210">
        <v>0</v>
      </c>
      <c r="BE17" s="208">
        <v>461.88870890066107</v>
      </c>
      <c r="BF17" s="208">
        <v>0</v>
      </c>
      <c r="BG17" s="208">
        <v>188840.20508872968</v>
      </c>
      <c r="BH17" s="208">
        <v>757.1937120569055</v>
      </c>
      <c r="BI17" s="208"/>
      <c r="BK17" s="208"/>
      <c r="BL17" s="205">
        <v>0</v>
      </c>
      <c r="BM17" s="205">
        <v>0</v>
      </c>
      <c r="BO17" s="209">
        <v>1219.0824209575667</v>
      </c>
      <c r="BP17" s="209">
        <v>3255.4605723676973</v>
      </c>
      <c r="BQ17" s="209">
        <v>8007.009592324669</v>
      </c>
      <c r="BR17" s="209">
        <v>13437.351329418352</v>
      </c>
      <c r="BS17" s="209">
        <v>1219.0824209575667</v>
      </c>
      <c r="BT17" s="209">
        <v>1897.875138094277</v>
      </c>
      <c r="BU17" s="209">
        <v>4613.0460066411179</v>
      </c>
      <c r="BV17" s="209">
        <v>12079.765895144932</v>
      </c>
      <c r="BW17" s="209">
        <v>1219.0824209575667</v>
      </c>
      <c r="BX17" s="209">
        <v>3255.4605723676973</v>
      </c>
      <c r="BY17" s="209">
        <v>8007.009592324669</v>
      </c>
      <c r="BZ17" s="209">
        <v>13437.351329418352</v>
      </c>
      <c r="CA17" s="209">
        <v>1219.0824209575667</v>
      </c>
      <c r="CB17" s="209">
        <v>3255.4605723676973</v>
      </c>
      <c r="CC17" s="209">
        <v>8007.009592324669</v>
      </c>
      <c r="CD17" s="209">
        <v>13437.351329418352</v>
      </c>
      <c r="CE17" s="209">
        <v>1219.0824209575667</v>
      </c>
      <c r="CF17" s="209">
        <v>3594.8569309360532</v>
      </c>
      <c r="CG17" s="209">
        <v>8685.8023094613818</v>
      </c>
      <c r="CH17" s="209">
        <v>14116.144046555062</v>
      </c>
      <c r="CL17" s="209">
        <v>0</v>
      </c>
      <c r="CR17" s="211" t="s">
        <v>31</v>
      </c>
    </row>
    <row r="18" spans="1:96" customFormat="1" hidden="1" x14ac:dyDescent="0.35">
      <c r="A18" s="105"/>
      <c r="B18" t="s">
        <v>20</v>
      </c>
      <c r="C18">
        <v>242</v>
      </c>
      <c r="D18">
        <v>56</v>
      </c>
      <c r="E18" s="44">
        <v>2420000</v>
      </c>
      <c r="F18" s="44">
        <v>560000</v>
      </c>
      <c r="G18" s="44"/>
      <c r="H18" s="44"/>
      <c r="I18" s="6">
        <v>2980000</v>
      </c>
      <c r="J18">
        <v>0</v>
      </c>
      <c r="K18">
        <v>7</v>
      </c>
      <c r="L18">
        <v>39</v>
      </c>
      <c r="M18">
        <v>91</v>
      </c>
      <c r="N18">
        <v>0</v>
      </c>
      <c r="O18">
        <v>18</v>
      </c>
      <c r="P18">
        <v>58</v>
      </c>
      <c r="Q18">
        <v>46</v>
      </c>
      <c r="R18">
        <v>0</v>
      </c>
      <c r="S18">
        <v>0</v>
      </c>
      <c r="T18">
        <v>0</v>
      </c>
      <c r="U18">
        <v>1</v>
      </c>
      <c r="V18">
        <v>0</v>
      </c>
      <c r="W18">
        <v>0</v>
      </c>
      <c r="X18">
        <v>0</v>
      </c>
      <c r="Y18">
        <v>2</v>
      </c>
      <c r="Z18">
        <v>0</v>
      </c>
      <c r="AA18">
        <v>0</v>
      </c>
      <c r="AB18">
        <v>3</v>
      </c>
      <c r="AC18">
        <v>28</v>
      </c>
      <c r="AD18">
        <v>0</v>
      </c>
      <c r="AE18">
        <v>0</v>
      </c>
      <c r="AF18" s="44">
        <v>0</v>
      </c>
      <c r="AG18" s="44">
        <v>29609.58091539584</v>
      </c>
      <c r="AH18" s="44">
        <v>350278.07687838445</v>
      </c>
      <c r="AI18" s="44">
        <v>1311476.6107917556</v>
      </c>
      <c r="AJ18" s="44">
        <v>0</v>
      </c>
      <c r="AK18" s="44">
        <v>51702.384536953454</v>
      </c>
      <c r="AL18" s="44">
        <v>324076.48277256679</v>
      </c>
      <c r="AM18" s="44">
        <v>600495.29086321127</v>
      </c>
      <c r="AN18" s="44">
        <v>0</v>
      </c>
      <c r="AO18" s="44">
        <v>0</v>
      </c>
      <c r="AP18" s="44">
        <v>0</v>
      </c>
      <c r="AQ18" s="44">
        <v>14411.830887821488</v>
      </c>
      <c r="AR18" s="44">
        <v>0</v>
      </c>
      <c r="AS18" s="44">
        <v>0</v>
      </c>
      <c r="AT18" s="44">
        <v>0</v>
      </c>
      <c r="AU18" s="44">
        <v>28823.661775642977</v>
      </c>
      <c r="AV18" s="44">
        <v>0</v>
      </c>
      <c r="AW18" s="44">
        <v>0</v>
      </c>
      <c r="AX18" s="44">
        <v>28980.845603593552</v>
      </c>
      <c r="AY18" s="44">
        <v>422537.46093882958</v>
      </c>
      <c r="AZ18" s="44">
        <v>0</v>
      </c>
      <c r="BA18" s="44">
        <v>0</v>
      </c>
      <c r="BB18" s="6">
        <v>3162392.225964155</v>
      </c>
      <c r="BC18" s="6">
        <v>6142392.225964155</v>
      </c>
      <c r="BD18" s="45">
        <v>0</v>
      </c>
      <c r="BE18" s="44">
        <v>2057.9079623448224</v>
      </c>
      <c r="BF18" s="44">
        <v>0</v>
      </c>
      <c r="BG18" s="44">
        <v>41811.582578006113</v>
      </c>
      <c r="BH18" s="44">
        <v>135.65401701588124</v>
      </c>
      <c r="BI18" s="44"/>
      <c r="BK18" s="44"/>
      <c r="BL18">
        <v>0</v>
      </c>
      <c r="BM18">
        <v>0</v>
      </c>
      <c r="BO18" s="6">
        <v>2193.5619793607038</v>
      </c>
      <c r="BP18" s="6">
        <v>4229.9401307708349</v>
      </c>
      <c r="BQ18" s="6">
        <v>8981.4891507278044</v>
      </c>
      <c r="BR18" s="6">
        <v>14411.830887821488</v>
      </c>
      <c r="BS18" s="6">
        <v>2193.5619793607038</v>
      </c>
      <c r="BT18" s="6">
        <v>2872.3546964974144</v>
      </c>
      <c r="BU18" s="6">
        <v>5587.525565044255</v>
      </c>
      <c r="BV18" s="6">
        <v>13054.245453548068</v>
      </c>
      <c r="BW18" s="6">
        <v>2193.5619793607038</v>
      </c>
      <c r="BX18" s="6">
        <v>4229.9401307708349</v>
      </c>
      <c r="BY18" s="6">
        <v>8981.4891507278044</v>
      </c>
      <c r="BZ18" s="6">
        <v>14411.830887821488</v>
      </c>
      <c r="CA18" s="6">
        <v>2193.5619793607038</v>
      </c>
      <c r="CB18" s="6">
        <v>4229.9401307708349</v>
      </c>
      <c r="CC18" s="6">
        <v>8981.4891507278044</v>
      </c>
      <c r="CD18" s="6">
        <v>14411.830887821488</v>
      </c>
      <c r="CE18" s="6">
        <v>2193.5619793607038</v>
      </c>
      <c r="CF18" s="6">
        <v>4569.3364893391908</v>
      </c>
      <c r="CG18" s="6">
        <v>9660.2818678645162</v>
      </c>
      <c r="CH18" s="6">
        <v>15090.6236049582</v>
      </c>
      <c r="CL18" s="6">
        <v>0</v>
      </c>
      <c r="CR18" s="42" t="s">
        <v>5</v>
      </c>
    </row>
    <row r="19" spans="1:96" customFormat="1" hidden="1" x14ac:dyDescent="0.35">
      <c r="A19" s="105"/>
      <c r="B19" t="s">
        <v>21</v>
      </c>
      <c r="C19">
        <v>212</v>
      </c>
      <c r="D19">
        <v>0</v>
      </c>
      <c r="E19" s="44">
        <v>2120000</v>
      </c>
      <c r="F19" s="44">
        <v>0</v>
      </c>
      <c r="G19" s="44"/>
      <c r="H19" s="44"/>
      <c r="I19" s="6">
        <v>2120000</v>
      </c>
      <c r="J19">
        <v>0</v>
      </c>
      <c r="K19">
        <v>0</v>
      </c>
      <c r="L19">
        <v>164</v>
      </c>
      <c r="M19">
        <v>40</v>
      </c>
      <c r="N19">
        <v>0</v>
      </c>
      <c r="O19">
        <v>1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 s="44">
        <v>0</v>
      </c>
      <c r="AG19" s="44">
        <v>0</v>
      </c>
      <c r="AH19" s="44">
        <v>1233115.165257626</v>
      </c>
      <c r="AI19" s="44">
        <v>517973.46588804637</v>
      </c>
      <c r="AJ19" s="44">
        <v>0</v>
      </c>
      <c r="AK19" s="44">
        <v>1409.860455877083</v>
      </c>
      <c r="AL19" s="44">
        <v>4125.0313244239242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T19" s="44">
        <v>0</v>
      </c>
      <c r="AU19" s="44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  <c r="BA19" s="44">
        <v>0</v>
      </c>
      <c r="BB19" s="6">
        <v>1756623.5229259734</v>
      </c>
      <c r="BC19" s="6">
        <v>3876623.5229259734</v>
      </c>
      <c r="BD19" s="45">
        <v>0</v>
      </c>
      <c r="BE19" s="44">
        <v>637.04411530498487</v>
      </c>
      <c r="BF19" s="44">
        <v>0</v>
      </c>
      <c r="BG19" s="44">
        <v>33404.276882537699</v>
      </c>
      <c r="BH19" s="44">
        <v>94.023623435387947</v>
      </c>
      <c r="BI19" s="44"/>
      <c r="BK19" s="44"/>
      <c r="BL19">
        <v>0</v>
      </c>
      <c r="BM19">
        <v>0</v>
      </c>
      <c r="BO19" s="6">
        <v>731.06773874037276</v>
      </c>
      <c r="BP19" s="6">
        <v>2767.4458901505036</v>
      </c>
      <c r="BQ19" s="6">
        <v>7518.9949101074753</v>
      </c>
      <c r="BR19" s="6">
        <v>12949.33664720116</v>
      </c>
      <c r="BS19" s="6">
        <v>731.06773874037276</v>
      </c>
      <c r="BT19" s="6">
        <v>1409.860455877083</v>
      </c>
      <c r="BU19" s="6">
        <v>4125.0313244239242</v>
      </c>
      <c r="BV19" s="6">
        <v>11591.75121292774</v>
      </c>
      <c r="BW19" s="6">
        <v>731.06773874037276</v>
      </c>
      <c r="BX19" s="6">
        <v>2767.4458901505036</v>
      </c>
      <c r="BY19" s="6">
        <v>7518.9949101074753</v>
      </c>
      <c r="BZ19" s="6">
        <v>12949.33664720116</v>
      </c>
      <c r="CA19" s="6">
        <v>731.06773874037276</v>
      </c>
      <c r="CB19" s="6">
        <v>2767.4458901505036</v>
      </c>
      <c r="CC19" s="6">
        <v>7518.9949101074753</v>
      </c>
      <c r="CD19" s="6">
        <v>12949.33664720116</v>
      </c>
      <c r="CE19" s="6">
        <v>731.06773874037276</v>
      </c>
      <c r="CF19" s="6">
        <v>3106.8422487188591</v>
      </c>
      <c r="CG19" s="6">
        <v>8197.7876272441881</v>
      </c>
      <c r="CH19" s="6">
        <v>13628.12936433787</v>
      </c>
      <c r="CL19" s="6">
        <v>0</v>
      </c>
      <c r="CR19" s="42" t="s">
        <v>5</v>
      </c>
    </row>
    <row r="20" spans="1:96" customFormat="1" hidden="1" x14ac:dyDescent="0.35">
      <c r="A20" s="105"/>
      <c r="B20" t="s">
        <v>22</v>
      </c>
      <c r="C20">
        <v>87</v>
      </c>
      <c r="D20">
        <v>0</v>
      </c>
      <c r="E20" s="44">
        <v>870000</v>
      </c>
      <c r="F20" s="44">
        <v>0</v>
      </c>
      <c r="G20" s="44"/>
      <c r="H20" s="44"/>
      <c r="I20" s="6">
        <v>870000</v>
      </c>
      <c r="J20">
        <v>0</v>
      </c>
      <c r="K20">
        <v>0</v>
      </c>
      <c r="L20">
        <v>4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20</v>
      </c>
      <c r="U20">
        <v>48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11.5</v>
      </c>
      <c r="AF20" s="44">
        <v>0</v>
      </c>
      <c r="AG20" s="44">
        <v>0</v>
      </c>
      <c r="AH20" s="44">
        <v>36982.418516178237</v>
      </c>
      <c r="AI20" s="44">
        <v>14675.946366138243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184912.09258089121</v>
      </c>
      <c r="AQ20" s="44">
        <v>704445.42557463574</v>
      </c>
      <c r="AR20" s="44">
        <v>0</v>
      </c>
      <c r="AS20" s="44">
        <v>0</v>
      </c>
      <c r="AT20" s="44"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481475.49799067999</v>
      </c>
      <c r="BB20" s="6">
        <v>1422491.3810285234</v>
      </c>
      <c r="BC20" s="6">
        <v>2292491.3810285237</v>
      </c>
      <c r="BD20" s="45">
        <v>0</v>
      </c>
      <c r="BE20" s="44">
        <v>2457.6774576774578</v>
      </c>
      <c r="BF20" s="44">
        <v>41867.434607885218</v>
      </c>
      <c r="BG20" s="44">
        <v>0</v>
      </c>
      <c r="BH20" s="44">
        <v>0</v>
      </c>
      <c r="BI20" s="44"/>
      <c r="BK20" s="44"/>
      <c r="BL20">
        <v>0</v>
      </c>
      <c r="BM20">
        <v>0</v>
      </c>
      <c r="BO20" s="6">
        <v>2457.6774576774578</v>
      </c>
      <c r="BP20" s="6">
        <v>4494.0556090875889</v>
      </c>
      <c r="BQ20" s="6">
        <v>9245.6046290445593</v>
      </c>
      <c r="BR20" s="6">
        <v>14675.946366138243</v>
      </c>
      <c r="BS20" s="6">
        <v>2457.6774576774578</v>
      </c>
      <c r="BT20" s="6">
        <v>3136.4701748141683</v>
      </c>
      <c r="BU20" s="6">
        <v>5851.641043361009</v>
      </c>
      <c r="BV20" s="6">
        <v>13318.360931864823</v>
      </c>
      <c r="BW20" s="6">
        <v>2457.6774576774578</v>
      </c>
      <c r="BX20" s="6">
        <v>4494.0556090875889</v>
      </c>
      <c r="BY20" s="6">
        <v>9245.6046290445593</v>
      </c>
      <c r="BZ20" s="6">
        <v>14675.946366138243</v>
      </c>
      <c r="CA20" s="6">
        <v>2457.6774576774578</v>
      </c>
      <c r="CB20" s="6">
        <v>4494.0556090875889</v>
      </c>
      <c r="CC20" s="6">
        <v>9245.6046290445593</v>
      </c>
      <c r="CD20" s="6">
        <v>14675.946366138243</v>
      </c>
      <c r="CE20" s="6">
        <v>2457.6774576774578</v>
      </c>
      <c r="CF20" s="6">
        <v>4833.4519676559448</v>
      </c>
      <c r="CG20" s="6">
        <v>9924.3973461812711</v>
      </c>
      <c r="CH20" s="6">
        <v>15354.739083274955</v>
      </c>
      <c r="CL20" s="6">
        <v>0</v>
      </c>
      <c r="CR20" s="42" t="s">
        <v>5</v>
      </c>
    </row>
    <row r="21" spans="1:96" x14ac:dyDescent="0.35">
      <c r="A21" s="205">
        <v>7049</v>
      </c>
      <c r="B21" s="205" t="s">
        <v>23</v>
      </c>
      <c r="C21" s="205">
        <v>90</v>
      </c>
      <c r="D21" s="205">
        <v>0</v>
      </c>
      <c r="E21" s="208">
        <v>900000</v>
      </c>
      <c r="F21" s="208">
        <v>0</v>
      </c>
      <c r="G21" s="208"/>
      <c r="H21" s="208"/>
      <c r="I21" s="209">
        <v>900000</v>
      </c>
      <c r="J21" s="205">
        <v>0</v>
      </c>
      <c r="K21" s="205">
        <v>0</v>
      </c>
      <c r="L21" s="205">
        <v>15</v>
      </c>
      <c r="M21" s="205">
        <v>11</v>
      </c>
      <c r="N21" s="205">
        <v>0</v>
      </c>
      <c r="O21" s="205">
        <v>0</v>
      </c>
      <c r="P21" s="205">
        <v>31</v>
      </c>
      <c r="Q21" s="205">
        <v>7</v>
      </c>
      <c r="R21" s="205">
        <v>0</v>
      </c>
      <c r="S21" s="205">
        <v>0</v>
      </c>
      <c r="T21" s="205">
        <v>2</v>
      </c>
      <c r="U21" s="205">
        <v>1</v>
      </c>
      <c r="V21" s="205">
        <v>0</v>
      </c>
      <c r="W21" s="205">
        <v>0</v>
      </c>
      <c r="X21" s="205">
        <v>2</v>
      </c>
      <c r="Y21" s="205">
        <v>1</v>
      </c>
      <c r="Z21" s="205">
        <v>0</v>
      </c>
      <c r="AA21" s="205">
        <v>1</v>
      </c>
      <c r="AB21" s="205">
        <v>7</v>
      </c>
      <c r="AC21" s="205">
        <v>6</v>
      </c>
      <c r="AD21" s="205">
        <v>0</v>
      </c>
      <c r="AE21" s="205">
        <v>0</v>
      </c>
      <c r="AF21" s="208">
        <v>0</v>
      </c>
      <c r="AG21" s="208">
        <v>0</v>
      </c>
      <c r="AH21" s="208">
        <v>159978.30244680014</v>
      </c>
      <c r="AI21" s="208">
        <v>177051.18090235061</v>
      </c>
      <c r="AJ21" s="208">
        <v>0</v>
      </c>
      <c r="AK21" s="208">
        <v>0</v>
      </c>
      <c r="AL21" s="208">
        <v>225408.95390053018</v>
      </c>
      <c r="AM21" s="208">
        <v>103165.8352615819</v>
      </c>
      <c r="AN21" s="208">
        <v>0</v>
      </c>
      <c r="AO21" s="208">
        <v>0</v>
      </c>
      <c r="AP21" s="208">
        <v>21330.440326240016</v>
      </c>
      <c r="AQ21" s="208">
        <v>16095.561900213692</v>
      </c>
      <c r="AR21" s="208">
        <v>0</v>
      </c>
      <c r="AS21" s="208">
        <v>0</v>
      </c>
      <c r="AT21" s="208">
        <v>21330.440326240016</v>
      </c>
      <c r="AU21" s="208">
        <v>16095.561900213692</v>
      </c>
      <c r="AV21" s="208">
        <v>0</v>
      </c>
      <c r="AW21" s="208">
        <v>6253.0675017313915</v>
      </c>
      <c r="AX21" s="208">
        <v>79408.090161797038</v>
      </c>
      <c r="AY21" s="208">
        <v>100646.1277041024</v>
      </c>
      <c r="AZ21" s="208">
        <v>0</v>
      </c>
      <c r="BA21" s="208">
        <v>0</v>
      </c>
      <c r="BB21" s="209">
        <v>926763.56233180128</v>
      </c>
      <c r="BC21" s="209">
        <v>1826763.5623318013</v>
      </c>
      <c r="BD21" s="210">
        <v>0</v>
      </c>
      <c r="BE21" s="208">
        <v>3115.7078215901747</v>
      </c>
      <c r="BF21" s="208">
        <v>0</v>
      </c>
      <c r="BG21" s="208">
        <v>73548.256379531842</v>
      </c>
      <c r="BH21" s="208">
        <v>761.58517016273049</v>
      </c>
      <c r="BI21" s="208"/>
      <c r="BK21" s="208"/>
      <c r="BL21" s="205">
        <v>0</v>
      </c>
      <c r="BM21" s="205">
        <v>0</v>
      </c>
      <c r="BO21" s="209">
        <v>3877.2929917529054</v>
      </c>
      <c r="BP21" s="209">
        <v>5913.6711431630365</v>
      </c>
      <c r="BQ21" s="209">
        <v>10665.220163120008</v>
      </c>
      <c r="BR21" s="209">
        <v>16095.561900213692</v>
      </c>
      <c r="BS21" s="209">
        <v>3877.2929917529054</v>
      </c>
      <c r="BT21" s="209">
        <v>4556.0857088896155</v>
      </c>
      <c r="BU21" s="209">
        <v>7271.2565774364566</v>
      </c>
      <c r="BV21" s="209">
        <v>14737.976465940272</v>
      </c>
      <c r="BW21" s="209">
        <v>3877.2929917529054</v>
      </c>
      <c r="BX21" s="209">
        <v>5913.6711431630365</v>
      </c>
      <c r="BY21" s="209">
        <v>10665.220163120008</v>
      </c>
      <c r="BZ21" s="209">
        <v>16095.561900213692</v>
      </c>
      <c r="CA21" s="209">
        <v>3877.2929917529054</v>
      </c>
      <c r="CB21" s="209">
        <v>5913.6711431630365</v>
      </c>
      <c r="CC21" s="209">
        <v>10665.220163120008</v>
      </c>
      <c r="CD21" s="209">
        <v>16095.561900213692</v>
      </c>
      <c r="CE21" s="209">
        <v>3877.2929917529054</v>
      </c>
      <c r="CF21" s="209">
        <v>6253.0675017313915</v>
      </c>
      <c r="CG21" s="209">
        <v>11344.01288025672</v>
      </c>
      <c r="CH21" s="209">
        <v>16774.3546173504</v>
      </c>
      <c r="CL21" s="209">
        <v>0</v>
      </c>
      <c r="CR21" s="211" t="s">
        <v>31</v>
      </c>
    </row>
    <row r="22" spans="1:96" customFormat="1" hidden="1" x14ac:dyDescent="0.35">
      <c r="A22" s="105"/>
      <c r="B22" t="s">
        <v>24</v>
      </c>
      <c r="C22">
        <v>68</v>
      </c>
      <c r="D22">
        <v>39</v>
      </c>
      <c r="E22" s="44">
        <v>680000</v>
      </c>
      <c r="F22" s="44">
        <v>389999.99999999994</v>
      </c>
      <c r="G22" s="44"/>
      <c r="H22" s="44"/>
      <c r="I22" s="6">
        <v>1070000</v>
      </c>
      <c r="J22">
        <v>0</v>
      </c>
      <c r="K22">
        <v>3</v>
      </c>
      <c r="L22">
        <v>24</v>
      </c>
      <c r="M22">
        <v>21</v>
      </c>
      <c r="N22">
        <v>0</v>
      </c>
      <c r="O22">
        <v>8</v>
      </c>
      <c r="P22">
        <v>33</v>
      </c>
      <c r="Q22">
        <v>12</v>
      </c>
      <c r="R22">
        <v>0</v>
      </c>
      <c r="S22">
        <v>0</v>
      </c>
      <c r="T22">
        <v>1</v>
      </c>
      <c r="U22">
        <v>2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</v>
      </c>
      <c r="AC22">
        <v>1</v>
      </c>
      <c r="AD22">
        <v>0</v>
      </c>
      <c r="AE22">
        <v>0</v>
      </c>
      <c r="AF22" s="44">
        <v>0</v>
      </c>
      <c r="AG22" s="44">
        <v>22511.56095491397</v>
      </c>
      <c r="AH22" s="44">
        <v>294129.66411827906</v>
      </c>
      <c r="AI22" s="44">
        <v>371400.63258246158</v>
      </c>
      <c r="AJ22" s="44">
        <v>0</v>
      </c>
      <c r="AK22" s="44">
        <v>49170.145738916559</v>
      </c>
      <c r="AL22" s="44">
        <v>292427.48983507656</v>
      </c>
      <c r="AM22" s="44">
        <v>195937.90769298273</v>
      </c>
      <c r="AN22" s="44">
        <v>0</v>
      </c>
      <c r="AO22" s="44">
        <v>0</v>
      </c>
      <c r="AP22" s="44">
        <v>12255.402671594962</v>
      </c>
      <c r="AQ22" s="44">
        <v>35371.488817377292</v>
      </c>
      <c r="AR22" s="44">
        <v>0</v>
      </c>
      <c r="AS22" s="44">
        <v>0</v>
      </c>
      <c r="AT22" s="44">
        <v>0</v>
      </c>
      <c r="AU22" s="44">
        <v>0</v>
      </c>
      <c r="AV22" s="44">
        <v>0</v>
      </c>
      <c r="AW22" s="44">
        <v>0</v>
      </c>
      <c r="AX22" s="44">
        <v>12934.195388731674</v>
      </c>
      <c r="AY22" s="44">
        <v>18364.537125825354</v>
      </c>
      <c r="AZ22" s="44">
        <v>0</v>
      </c>
      <c r="BA22" s="44">
        <v>0</v>
      </c>
      <c r="BB22" s="6">
        <v>1304503.02492616</v>
      </c>
      <c r="BC22" s="6">
        <v>2374503.02492616</v>
      </c>
      <c r="BD22" s="45">
        <v>0</v>
      </c>
      <c r="BE22" s="44">
        <v>3875.803441841178</v>
      </c>
      <c r="BF22" s="44">
        <v>0</v>
      </c>
      <c r="BG22" s="44">
        <v>197766.18923793928</v>
      </c>
      <c r="BH22" s="44">
        <v>1591.6720583866816</v>
      </c>
      <c r="BI22" s="44"/>
      <c r="BK22" s="44"/>
      <c r="BL22">
        <v>0</v>
      </c>
      <c r="BM22">
        <v>0</v>
      </c>
      <c r="BO22" s="6">
        <v>5467.4755002278598</v>
      </c>
      <c r="BP22" s="6">
        <v>7503.8536516379909</v>
      </c>
      <c r="BQ22" s="6">
        <v>12255.402671594962</v>
      </c>
      <c r="BR22" s="6">
        <v>17685.744408688646</v>
      </c>
      <c r="BS22" s="6">
        <v>5467.4755002278598</v>
      </c>
      <c r="BT22" s="6">
        <v>6146.2682173645699</v>
      </c>
      <c r="BU22" s="6">
        <v>8861.4390859114101</v>
      </c>
      <c r="BV22" s="6">
        <v>16328.158974415226</v>
      </c>
      <c r="BW22" s="6">
        <v>5467.4755002278598</v>
      </c>
      <c r="BX22" s="6">
        <v>7503.8536516379909</v>
      </c>
      <c r="BY22" s="6">
        <v>12255.402671594962</v>
      </c>
      <c r="BZ22" s="6">
        <v>17685.744408688646</v>
      </c>
      <c r="CA22" s="6">
        <v>5467.4755002278598</v>
      </c>
      <c r="CB22" s="6">
        <v>7503.8536516379909</v>
      </c>
      <c r="CC22" s="6">
        <v>12255.402671594962</v>
      </c>
      <c r="CD22" s="6">
        <v>17685.744408688646</v>
      </c>
      <c r="CE22" s="6">
        <v>5467.4755002278598</v>
      </c>
      <c r="CF22" s="6">
        <v>7843.2500102063468</v>
      </c>
      <c r="CG22" s="6">
        <v>12934.195388731674</v>
      </c>
      <c r="CH22" s="6">
        <v>18364.537125825354</v>
      </c>
      <c r="CL22" s="6">
        <v>0</v>
      </c>
      <c r="CR22" s="42" t="s">
        <v>5</v>
      </c>
    </row>
    <row r="23" spans="1:96" customFormat="1" hidden="1" x14ac:dyDescent="0.35">
      <c r="A23" s="105"/>
      <c r="B23" t="s">
        <v>25</v>
      </c>
      <c r="C23">
        <v>111</v>
      </c>
      <c r="D23">
        <v>0</v>
      </c>
      <c r="E23" s="44">
        <v>1110000</v>
      </c>
      <c r="F23" s="44">
        <v>0</v>
      </c>
      <c r="G23" s="44"/>
      <c r="H23" s="44"/>
      <c r="I23" s="6">
        <v>1110000</v>
      </c>
      <c r="J23">
        <v>0</v>
      </c>
      <c r="K23">
        <v>0</v>
      </c>
      <c r="L23">
        <v>53</v>
      </c>
      <c r="M23">
        <v>12</v>
      </c>
      <c r="N23">
        <v>0</v>
      </c>
      <c r="O23">
        <v>1</v>
      </c>
      <c r="P23">
        <v>35</v>
      </c>
      <c r="Q23">
        <v>8</v>
      </c>
      <c r="R23">
        <v>0</v>
      </c>
      <c r="S23">
        <v>0</v>
      </c>
      <c r="T23">
        <v>1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 s="44">
        <v>0</v>
      </c>
      <c r="AG23" s="44">
        <v>0</v>
      </c>
      <c r="AH23" s="44">
        <v>423296.60361891997</v>
      </c>
      <c r="AI23" s="44">
        <v>161004.84128714382</v>
      </c>
      <c r="AJ23" s="44">
        <v>0</v>
      </c>
      <c r="AK23" s="44">
        <v>1877.5939159379091</v>
      </c>
      <c r="AL23" s="44">
        <v>160746.76745696625</v>
      </c>
      <c r="AM23" s="44">
        <v>96475.877383908519</v>
      </c>
      <c r="AN23" s="44">
        <v>0</v>
      </c>
      <c r="AO23" s="44">
        <v>0</v>
      </c>
      <c r="AP23" s="44">
        <v>7986.7283701683009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6">
        <v>851388.41203304473</v>
      </c>
      <c r="BC23" s="6">
        <v>1961388.4120330447</v>
      </c>
      <c r="BD23" s="45">
        <v>0</v>
      </c>
      <c r="BE23" s="44">
        <v>1198.8011988011988</v>
      </c>
      <c r="BF23" s="44">
        <v>0</v>
      </c>
      <c r="BG23" s="44">
        <v>0</v>
      </c>
      <c r="BH23" s="44">
        <v>0</v>
      </c>
      <c r="BI23" s="44"/>
      <c r="BK23" s="44"/>
      <c r="BL23">
        <v>0</v>
      </c>
      <c r="BM23">
        <v>0</v>
      </c>
      <c r="BO23" s="6">
        <v>1198.8011988011988</v>
      </c>
      <c r="BP23" s="6">
        <v>3235.1793502113296</v>
      </c>
      <c r="BQ23" s="6">
        <v>7986.7283701683009</v>
      </c>
      <c r="BR23" s="6">
        <v>13417.070107261985</v>
      </c>
      <c r="BS23" s="6">
        <v>1198.8011988011988</v>
      </c>
      <c r="BT23" s="6">
        <v>1877.5939159379091</v>
      </c>
      <c r="BU23" s="6">
        <v>4592.7647844847497</v>
      </c>
      <c r="BV23" s="6">
        <v>12059.484672988565</v>
      </c>
      <c r="BW23" s="6">
        <v>1198.8011988011988</v>
      </c>
      <c r="BX23" s="6">
        <v>3235.1793502113296</v>
      </c>
      <c r="BY23" s="6">
        <v>7986.7283701683009</v>
      </c>
      <c r="BZ23" s="6">
        <v>13417.070107261985</v>
      </c>
      <c r="CA23" s="6">
        <v>1198.8011988011988</v>
      </c>
      <c r="CB23" s="6">
        <v>3235.1793502113296</v>
      </c>
      <c r="CC23" s="6">
        <v>7986.7283701683009</v>
      </c>
      <c r="CD23" s="6">
        <v>13417.070107261985</v>
      </c>
      <c r="CE23" s="6">
        <v>1198.8011988011988</v>
      </c>
      <c r="CF23" s="6">
        <v>3574.5757087796856</v>
      </c>
      <c r="CG23" s="6">
        <v>8665.5210873050128</v>
      </c>
      <c r="CH23" s="6">
        <v>14095.862824398695</v>
      </c>
      <c r="CL23" s="6">
        <v>0</v>
      </c>
      <c r="CR23" s="42" t="s">
        <v>5</v>
      </c>
    </row>
    <row r="24" spans="1:96" customFormat="1" hidden="1" x14ac:dyDescent="0.35">
      <c r="A24" s="105"/>
      <c r="B24" t="s">
        <v>26</v>
      </c>
      <c r="C24">
        <v>82</v>
      </c>
      <c r="D24">
        <v>0</v>
      </c>
      <c r="E24" s="44">
        <v>820000</v>
      </c>
      <c r="F24" s="44">
        <v>0</v>
      </c>
      <c r="G24" s="44"/>
      <c r="H24" s="44"/>
      <c r="I24" s="6">
        <v>820000</v>
      </c>
      <c r="J24">
        <v>0</v>
      </c>
      <c r="K24">
        <v>1</v>
      </c>
      <c r="L24">
        <v>26</v>
      </c>
      <c r="M24">
        <v>11</v>
      </c>
      <c r="N24">
        <v>0</v>
      </c>
      <c r="O24">
        <v>0</v>
      </c>
      <c r="P24">
        <v>17</v>
      </c>
      <c r="Q24">
        <v>12</v>
      </c>
      <c r="R24">
        <v>0</v>
      </c>
      <c r="S24">
        <v>1</v>
      </c>
      <c r="T24">
        <v>0</v>
      </c>
      <c r="U24">
        <v>0</v>
      </c>
      <c r="V24">
        <v>0</v>
      </c>
      <c r="W24">
        <v>0</v>
      </c>
      <c r="X24">
        <v>1</v>
      </c>
      <c r="Y24">
        <v>0</v>
      </c>
      <c r="Z24">
        <v>0</v>
      </c>
      <c r="AA24">
        <v>0</v>
      </c>
      <c r="AB24">
        <v>2</v>
      </c>
      <c r="AC24">
        <v>10</v>
      </c>
      <c r="AD24">
        <v>0</v>
      </c>
      <c r="AE24">
        <v>0</v>
      </c>
      <c r="AF24" s="44">
        <v>0</v>
      </c>
      <c r="AG24" s="44">
        <v>6101.7057701744716</v>
      </c>
      <c r="AH24" s="44">
        <v>282184.62454341748</v>
      </c>
      <c r="AI24" s="44">
        <v>179119.56179947639</v>
      </c>
      <c r="AJ24" s="44">
        <v>0</v>
      </c>
      <c r="AK24" s="44">
        <v>0</v>
      </c>
      <c r="AL24" s="44">
        <v>126807.95047561415</v>
      </c>
      <c r="AM24" s="44">
        <v>179112.1331154205</v>
      </c>
      <c r="AN24" s="44">
        <v>0</v>
      </c>
      <c r="AO24" s="44">
        <v>6101.7057701744716</v>
      </c>
      <c r="AP24" s="44">
        <v>0</v>
      </c>
      <c r="AQ24" s="44">
        <v>0</v>
      </c>
      <c r="AR24" s="44">
        <v>0</v>
      </c>
      <c r="AS24" s="44">
        <v>0</v>
      </c>
      <c r="AT24" s="44">
        <v>10853.254790131443</v>
      </c>
      <c r="AU24" s="44">
        <v>0</v>
      </c>
      <c r="AV24" s="44">
        <v>0</v>
      </c>
      <c r="AW24" s="44">
        <v>0</v>
      </c>
      <c r="AX24" s="44">
        <v>23064.095014536309</v>
      </c>
      <c r="AY24" s="44">
        <v>169623.89244361839</v>
      </c>
      <c r="AZ24" s="44">
        <v>0</v>
      </c>
      <c r="BA24" s="44">
        <v>0</v>
      </c>
      <c r="BB24" s="6">
        <v>982968.92372256354</v>
      </c>
      <c r="BC24" s="6">
        <v>1802968.9237225635</v>
      </c>
      <c r="BD24" s="45">
        <v>0</v>
      </c>
      <c r="BE24" s="44">
        <v>3269.5699362366031</v>
      </c>
      <c r="BF24" s="44">
        <v>0</v>
      </c>
      <c r="BG24" s="44">
        <v>61226.675152610565</v>
      </c>
      <c r="BH24" s="44">
        <v>795.75768252773742</v>
      </c>
      <c r="BI24" s="44"/>
      <c r="BK24" s="44"/>
      <c r="BL24">
        <v>0</v>
      </c>
      <c r="BM24">
        <v>0</v>
      </c>
      <c r="BO24" s="6">
        <v>4065.3276187643405</v>
      </c>
      <c r="BP24" s="6">
        <v>6101.7057701744716</v>
      </c>
      <c r="BQ24" s="6">
        <v>10853.254790131443</v>
      </c>
      <c r="BR24" s="6">
        <v>16283.596527225127</v>
      </c>
      <c r="BS24" s="6">
        <v>4065.3276187643405</v>
      </c>
      <c r="BT24" s="6">
        <v>4744.1203359010506</v>
      </c>
      <c r="BU24" s="6">
        <v>7459.2912044478917</v>
      </c>
      <c r="BV24" s="6">
        <v>14926.011092951707</v>
      </c>
      <c r="BW24" s="6">
        <v>4065.3276187643405</v>
      </c>
      <c r="BX24" s="6">
        <v>6101.7057701744716</v>
      </c>
      <c r="BY24" s="6">
        <v>10853.254790131443</v>
      </c>
      <c r="BZ24" s="6">
        <v>16283.596527225127</v>
      </c>
      <c r="CA24" s="6">
        <v>4065.3276187643405</v>
      </c>
      <c r="CB24" s="6">
        <v>6101.7057701744716</v>
      </c>
      <c r="CC24" s="6">
        <v>10853.254790131443</v>
      </c>
      <c r="CD24" s="6">
        <v>16283.596527225127</v>
      </c>
      <c r="CE24" s="6">
        <v>4065.3276187643405</v>
      </c>
      <c r="CF24" s="6">
        <v>6441.1021287428266</v>
      </c>
      <c r="CG24" s="6">
        <v>11532.047507268155</v>
      </c>
      <c r="CH24" s="6">
        <v>16962.389244361839</v>
      </c>
      <c r="CL24" s="6">
        <v>0</v>
      </c>
      <c r="CR24" s="42" t="s">
        <v>5</v>
      </c>
    </row>
    <row r="25" spans="1:96" customFormat="1" hidden="1" x14ac:dyDescent="0.35">
      <c r="A25" s="105"/>
      <c r="B25" t="s">
        <v>27</v>
      </c>
      <c r="C25">
        <v>78</v>
      </c>
      <c r="D25">
        <v>31</v>
      </c>
      <c r="E25" s="44">
        <v>780000</v>
      </c>
      <c r="F25" s="44">
        <v>310000</v>
      </c>
      <c r="G25" s="44"/>
      <c r="H25" s="44"/>
      <c r="I25" s="6">
        <v>1090000</v>
      </c>
      <c r="J25">
        <v>1</v>
      </c>
      <c r="K25">
        <v>14</v>
      </c>
      <c r="L25">
        <v>57</v>
      </c>
      <c r="M25">
        <v>26</v>
      </c>
      <c r="N25">
        <v>0</v>
      </c>
      <c r="O25">
        <v>3</v>
      </c>
      <c r="P25">
        <v>5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 s="44">
        <v>3073.5339426928213</v>
      </c>
      <c r="AG25" s="44">
        <v>71538.769317441329</v>
      </c>
      <c r="AH25" s="44">
        <v>562103.28350141563</v>
      </c>
      <c r="AI25" s="44">
        <v>397586.87412999378</v>
      </c>
      <c r="AJ25" s="44">
        <v>0</v>
      </c>
      <c r="AK25" s="44">
        <v>11256.979979488595</v>
      </c>
      <c r="AL25" s="44">
        <v>32337.487641881864</v>
      </c>
      <c r="AM25" s="44">
        <v>0</v>
      </c>
      <c r="AN25" s="44">
        <v>0</v>
      </c>
      <c r="AO25" s="44">
        <v>0</v>
      </c>
      <c r="AP25" s="44">
        <v>9861.4611140599227</v>
      </c>
      <c r="AQ25" s="44">
        <v>0</v>
      </c>
      <c r="AR25" s="44">
        <v>0</v>
      </c>
      <c r="AS25" s="44">
        <v>0</v>
      </c>
      <c r="AT25" s="44">
        <v>0</v>
      </c>
      <c r="AU25" s="44">
        <v>0</v>
      </c>
      <c r="AV25" s="44">
        <v>0</v>
      </c>
      <c r="AW25" s="44">
        <v>0</v>
      </c>
      <c r="AX25" s="44">
        <v>0</v>
      </c>
      <c r="AY25" s="44">
        <v>0</v>
      </c>
      <c r="AZ25" s="44">
        <v>0</v>
      </c>
      <c r="BA25" s="44">
        <v>0</v>
      </c>
      <c r="BB25" s="6">
        <v>1087758.389626974</v>
      </c>
      <c r="BC25" s="6">
        <v>2177758.3896269742</v>
      </c>
      <c r="BD25" s="45">
        <v>0</v>
      </c>
      <c r="BE25" s="44">
        <v>3073.5339426928213</v>
      </c>
      <c r="BF25" s="44">
        <v>0</v>
      </c>
      <c r="BG25" s="44">
        <v>0</v>
      </c>
      <c r="BH25" s="44">
        <v>0</v>
      </c>
      <c r="BI25" s="44"/>
      <c r="BK25" s="44"/>
      <c r="BL25">
        <v>0</v>
      </c>
      <c r="BM25">
        <v>0</v>
      </c>
      <c r="BO25" s="6">
        <v>3073.5339426928213</v>
      </c>
      <c r="BP25" s="6">
        <v>5109.9120941029523</v>
      </c>
      <c r="BQ25" s="6">
        <v>9861.4611140599227</v>
      </c>
      <c r="BR25" s="6">
        <v>15291.802851153607</v>
      </c>
      <c r="BS25" s="6">
        <v>3073.5339426928213</v>
      </c>
      <c r="BT25" s="6">
        <v>3752.3266598295318</v>
      </c>
      <c r="BU25" s="6">
        <v>6467.4975283763724</v>
      </c>
      <c r="BV25" s="6">
        <v>13934.217416880187</v>
      </c>
      <c r="BW25" s="6">
        <v>3073.5339426928213</v>
      </c>
      <c r="BX25" s="6">
        <v>5109.9120941029523</v>
      </c>
      <c r="BY25" s="6">
        <v>9861.4611140599227</v>
      </c>
      <c r="BZ25" s="6">
        <v>15291.802851153607</v>
      </c>
      <c r="CA25" s="6">
        <v>3073.5339426928213</v>
      </c>
      <c r="CB25" s="6">
        <v>5109.9120941029523</v>
      </c>
      <c r="CC25" s="6">
        <v>9861.4611140599227</v>
      </c>
      <c r="CD25" s="6">
        <v>15291.802851153607</v>
      </c>
      <c r="CE25" s="6">
        <v>3073.5339426928213</v>
      </c>
      <c r="CF25" s="6">
        <v>5449.3084526713083</v>
      </c>
      <c r="CG25" s="6">
        <v>10540.253831196635</v>
      </c>
      <c r="CH25" s="6">
        <v>15970.595568290319</v>
      </c>
      <c r="CL25" s="6">
        <v>0</v>
      </c>
      <c r="CR25" s="42" t="s">
        <v>5</v>
      </c>
    </row>
    <row r="26" spans="1:96" customFormat="1" hidden="1" x14ac:dyDescent="0.35">
      <c r="A26" s="105"/>
      <c r="B26" t="s">
        <v>28</v>
      </c>
      <c r="C26">
        <v>106</v>
      </c>
      <c r="D26">
        <v>0</v>
      </c>
      <c r="E26" s="44">
        <v>1060000</v>
      </c>
      <c r="F26" s="44">
        <v>0</v>
      </c>
      <c r="G26" s="44"/>
      <c r="H26" s="44"/>
      <c r="I26" s="6">
        <v>1060000</v>
      </c>
      <c r="J26">
        <v>0</v>
      </c>
      <c r="K26">
        <v>7</v>
      </c>
      <c r="L26">
        <v>41</v>
      </c>
      <c r="M26">
        <v>2</v>
      </c>
      <c r="N26">
        <v>0</v>
      </c>
      <c r="O26">
        <v>8</v>
      </c>
      <c r="P26">
        <v>41</v>
      </c>
      <c r="Q26">
        <v>2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</v>
      </c>
      <c r="Z26">
        <v>0</v>
      </c>
      <c r="AA26">
        <v>0</v>
      </c>
      <c r="AB26">
        <v>1</v>
      </c>
      <c r="AC26">
        <v>0</v>
      </c>
      <c r="AD26">
        <v>0</v>
      </c>
      <c r="AE26">
        <v>0</v>
      </c>
      <c r="AF26" s="44">
        <v>0</v>
      </c>
      <c r="AG26" s="44">
        <v>28750.253520000544</v>
      </c>
      <c r="AH26" s="44">
        <v>363207.85186395334</v>
      </c>
      <c r="AI26" s="44">
        <v>28578.139662672893</v>
      </c>
      <c r="AJ26" s="44">
        <v>0</v>
      </c>
      <c r="AK26" s="44">
        <v>21996.749120098975</v>
      </c>
      <c r="AL26" s="44">
        <v>224055.34485092771</v>
      </c>
      <c r="AM26" s="44">
        <v>25862.968794126053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0</v>
      </c>
      <c r="AT26" s="44">
        <v>0</v>
      </c>
      <c r="AU26" s="44">
        <v>14289.069831336446</v>
      </c>
      <c r="AV26" s="44">
        <v>0</v>
      </c>
      <c r="AW26" s="44">
        <v>0</v>
      </c>
      <c r="AX26" s="44">
        <v>9537.5208113794743</v>
      </c>
      <c r="AY26" s="44">
        <v>0</v>
      </c>
      <c r="AZ26" s="44">
        <v>0</v>
      </c>
      <c r="BA26" s="44">
        <v>0</v>
      </c>
      <c r="BB26" s="6">
        <v>716277.89845449547</v>
      </c>
      <c r="BC26" s="6">
        <v>1776277.8984544955</v>
      </c>
      <c r="BD26" s="45">
        <v>0</v>
      </c>
      <c r="BE26" s="44">
        <v>1267.9628064243448</v>
      </c>
      <c r="BF26" s="44">
        <v>0</v>
      </c>
      <c r="BG26" s="44">
        <v>76701.492551288015</v>
      </c>
      <c r="BH26" s="44">
        <v>802.83811645131652</v>
      </c>
      <c r="BI26" s="44"/>
      <c r="BK26" s="44"/>
      <c r="BL26">
        <v>0</v>
      </c>
      <c r="BM26">
        <v>0</v>
      </c>
      <c r="BO26" s="6">
        <v>2070.8009228756614</v>
      </c>
      <c r="BP26" s="6">
        <v>4107.179074285792</v>
      </c>
      <c r="BQ26" s="6">
        <v>8858.7280942427624</v>
      </c>
      <c r="BR26" s="6">
        <v>14289.069831336446</v>
      </c>
      <c r="BS26" s="6">
        <v>2070.8009228756614</v>
      </c>
      <c r="BT26" s="6">
        <v>2749.5936400123719</v>
      </c>
      <c r="BU26" s="6">
        <v>5464.764508559213</v>
      </c>
      <c r="BV26" s="6">
        <v>12931.484397063026</v>
      </c>
      <c r="BW26" s="6">
        <v>2070.8009228756614</v>
      </c>
      <c r="BX26" s="6">
        <v>4107.179074285792</v>
      </c>
      <c r="BY26" s="6">
        <v>8858.7280942427624</v>
      </c>
      <c r="BZ26" s="6">
        <v>14289.069831336446</v>
      </c>
      <c r="CA26" s="6">
        <v>2070.8009228756614</v>
      </c>
      <c r="CB26" s="6">
        <v>4107.179074285792</v>
      </c>
      <c r="CC26" s="6">
        <v>8858.7280942427624</v>
      </c>
      <c r="CD26" s="6">
        <v>14289.069831336446</v>
      </c>
      <c r="CE26" s="6">
        <v>2070.8009228756614</v>
      </c>
      <c r="CF26" s="6">
        <v>4446.5754328541479</v>
      </c>
      <c r="CG26" s="6">
        <v>9537.5208113794743</v>
      </c>
      <c r="CH26" s="6">
        <v>14967.862548473156</v>
      </c>
      <c r="CL26" s="6">
        <v>0</v>
      </c>
      <c r="CR26" s="42" t="s">
        <v>5</v>
      </c>
    </row>
    <row r="27" spans="1:96" customFormat="1" hidden="1" x14ac:dyDescent="0.35">
      <c r="A27" s="105"/>
      <c r="B27" t="s">
        <v>29</v>
      </c>
      <c r="C27">
        <v>121</v>
      </c>
      <c r="D27">
        <v>0</v>
      </c>
      <c r="E27" s="44">
        <v>1210000</v>
      </c>
      <c r="F27" s="44">
        <v>0</v>
      </c>
      <c r="G27" s="44"/>
      <c r="H27" s="44"/>
      <c r="I27" s="6">
        <v>1210000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63</v>
      </c>
      <c r="U27">
        <v>49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12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787878.52795022621</v>
      </c>
      <c r="AQ27" s="44">
        <v>878881.15574554424</v>
      </c>
      <c r="AR27" s="44">
        <v>0</v>
      </c>
      <c r="AS27" s="44">
        <v>0</v>
      </c>
      <c r="AT27" s="44">
        <v>0</v>
      </c>
      <c r="AU27" s="44">
        <v>0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  <c r="BA27" s="44">
        <v>428686.41966830182</v>
      </c>
      <c r="BB27" s="6">
        <v>2095446.1033640723</v>
      </c>
      <c r="BC27" s="6">
        <v>3305446.1033640723</v>
      </c>
      <c r="BD27" s="45">
        <v>0</v>
      </c>
      <c r="BE27" s="44">
        <v>2730.671114599686</v>
      </c>
      <c r="BF27" s="44">
        <v>35723.868305691816</v>
      </c>
      <c r="BG27" s="44">
        <v>334589.93054989958</v>
      </c>
      <c r="BH27" s="44">
        <v>2987.4100941955321</v>
      </c>
      <c r="BI27" s="44"/>
      <c r="BK27" s="44"/>
      <c r="BL27">
        <v>0</v>
      </c>
      <c r="BM27">
        <v>0</v>
      </c>
      <c r="BO27" s="6">
        <v>5718.0812087952181</v>
      </c>
      <c r="BP27" s="6">
        <v>7754.4593602053492</v>
      </c>
      <c r="BQ27" s="6">
        <v>12506.008380162322</v>
      </c>
      <c r="BR27" s="6">
        <v>17936.350117256006</v>
      </c>
      <c r="BS27" s="6">
        <v>5718.0812087952181</v>
      </c>
      <c r="BT27" s="6">
        <v>6396.8739259319282</v>
      </c>
      <c r="BU27" s="6">
        <v>9112.0447944787702</v>
      </c>
      <c r="BV27" s="6">
        <v>16578.764682982586</v>
      </c>
      <c r="BW27" s="6">
        <v>5718.0812087952181</v>
      </c>
      <c r="BX27" s="6">
        <v>7754.4593602053492</v>
      </c>
      <c r="BY27" s="6">
        <v>12506.008380162322</v>
      </c>
      <c r="BZ27" s="6">
        <v>17936.350117256006</v>
      </c>
      <c r="CA27" s="6">
        <v>5718.0812087952181</v>
      </c>
      <c r="CB27" s="6">
        <v>7754.4593602053492</v>
      </c>
      <c r="CC27" s="6">
        <v>12506.008380162322</v>
      </c>
      <c r="CD27" s="6">
        <v>17936.350117256006</v>
      </c>
      <c r="CE27" s="6">
        <v>5718.0812087952181</v>
      </c>
      <c r="CF27" s="6">
        <v>8093.8557187737051</v>
      </c>
      <c r="CG27" s="6">
        <v>13184.801097299034</v>
      </c>
      <c r="CH27" s="6">
        <v>18615.142834392715</v>
      </c>
      <c r="CL27" s="6">
        <v>0</v>
      </c>
      <c r="CR27" s="42" t="s">
        <v>5</v>
      </c>
    </row>
    <row r="28" spans="1:96" x14ac:dyDescent="0.35">
      <c r="A28" s="205">
        <v>7063</v>
      </c>
      <c r="B28" s="205" t="s">
        <v>30</v>
      </c>
      <c r="C28" s="205">
        <v>81</v>
      </c>
      <c r="D28" s="205">
        <v>0</v>
      </c>
      <c r="E28" s="208">
        <v>810000</v>
      </c>
      <c r="F28" s="208">
        <v>0</v>
      </c>
      <c r="G28" s="208"/>
      <c r="H28" s="208"/>
      <c r="I28" s="209">
        <v>810000</v>
      </c>
      <c r="J28" s="205">
        <v>0</v>
      </c>
      <c r="K28" s="205">
        <v>27</v>
      </c>
      <c r="L28" s="205">
        <v>43</v>
      </c>
      <c r="M28" s="205">
        <v>9</v>
      </c>
      <c r="N28" s="205">
        <v>0</v>
      </c>
      <c r="O28" s="205">
        <v>0</v>
      </c>
      <c r="P28" s="205">
        <v>0</v>
      </c>
      <c r="Q28" s="205">
        <v>0</v>
      </c>
      <c r="R28" s="205">
        <v>0</v>
      </c>
      <c r="S28" s="205">
        <v>1</v>
      </c>
      <c r="T28" s="205">
        <v>12</v>
      </c>
      <c r="U28" s="205">
        <v>4</v>
      </c>
      <c r="V28" s="205">
        <v>0</v>
      </c>
      <c r="W28" s="205">
        <v>0</v>
      </c>
      <c r="X28" s="205">
        <v>0</v>
      </c>
      <c r="Y28" s="205">
        <v>0</v>
      </c>
      <c r="Z28" s="205">
        <v>0</v>
      </c>
      <c r="AA28" s="205">
        <v>0</v>
      </c>
      <c r="AB28" s="205">
        <v>0</v>
      </c>
      <c r="AC28" s="205">
        <v>0</v>
      </c>
      <c r="AD28" s="205">
        <v>80</v>
      </c>
      <c r="AE28" s="205">
        <v>0</v>
      </c>
      <c r="AF28" s="208">
        <v>0</v>
      </c>
      <c r="AG28" s="208">
        <v>175237.26658812634</v>
      </c>
      <c r="AH28" s="208">
        <v>483398.18057257321</v>
      </c>
      <c r="AI28" s="208">
        <v>150049.43900949802</v>
      </c>
      <c r="AJ28" s="208">
        <v>0</v>
      </c>
      <c r="AK28" s="208">
        <v>0</v>
      </c>
      <c r="AL28" s="208">
        <v>0</v>
      </c>
      <c r="AM28" s="208">
        <v>0</v>
      </c>
      <c r="AN28" s="208">
        <v>0</v>
      </c>
      <c r="AO28" s="208">
        <v>6490.269132893568</v>
      </c>
      <c r="AP28" s="208">
        <v>134901.81783420645</v>
      </c>
      <c r="AQ28" s="208">
        <v>66688.639559776901</v>
      </c>
      <c r="AR28" s="208">
        <v>0</v>
      </c>
      <c r="AS28" s="208">
        <v>0</v>
      </c>
      <c r="AT28" s="208">
        <v>0</v>
      </c>
      <c r="AU28" s="208">
        <v>0</v>
      </c>
      <c r="AV28" s="208">
        <v>0</v>
      </c>
      <c r="AW28" s="208">
        <v>0</v>
      </c>
      <c r="AX28" s="208">
        <v>0</v>
      </c>
      <c r="AY28" s="208">
        <v>0</v>
      </c>
      <c r="AZ28" s="208">
        <v>76003.995514155526</v>
      </c>
      <c r="BA28" s="208">
        <v>0</v>
      </c>
      <c r="BB28" s="209">
        <v>1105761.1071077089</v>
      </c>
      <c r="BC28" s="209">
        <v>1915761.1071077089</v>
      </c>
      <c r="BD28" s="210">
        <v>0</v>
      </c>
      <c r="BE28" s="208">
        <v>2196.2544497755766</v>
      </c>
      <c r="BF28" s="208">
        <v>0</v>
      </c>
      <c r="BG28" s="208">
        <v>200303.98284823084</v>
      </c>
      <c r="BH28" s="208">
        <v>2257.6365317078607</v>
      </c>
      <c r="BI28" s="208"/>
      <c r="BK28" s="208"/>
      <c r="BL28" s="205">
        <v>20</v>
      </c>
      <c r="BM28" s="208">
        <v>12991.498896479086</v>
      </c>
      <c r="BO28" s="209">
        <v>4453.8909814834369</v>
      </c>
      <c r="BP28" s="209">
        <v>6490.269132893568</v>
      </c>
      <c r="BQ28" s="209">
        <v>11241.818152850541</v>
      </c>
      <c r="BR28" s="209">
        <v>16672.159889944225</v>
      </c>
      <c r="BS28" s="209">
        <v>4453.8909814834369</v>
      </c>
      <c r="BT28" s="209">
        <v>5132.6836986201479</v>
      </c>
      <c r="BU28" s="209">
        <v>7847.8545671669881</v>
      </c>
      <c r="BV28" s="209">
        <v>15314.574455670805</v>
      </c>
      <c r="BW28" s="209">
        <v>4453.8909814834369</v>
      </c>
      <c r="BX28" s="209">
        <v>6490.269132893568</v>
      </c>
      <c r="BY28" s="209">
        <v>11241.818152850541</v>
      </c>
      <c r="BZ28" s="209">
        <v>16672.159889944225</v>
      </c>
      <c r="CA28" s="209">
        <v>4453.8909814834369</v>
      </c>
      <c r="CB28" s="209">
        <v>6490.269132893568</v>
      </c>
      <c r="CC28" s="209">
        <v>11241.818152850541</v>
      </c>
      <c r="CD28" s="209">
        <v>16672.159889944225</v>
      </c>
      <c r="CE28" s="209">
        <v>4453.8909814834369</v>
      </c>
      <c r="CF28" s="209">
        <v>6829.6654914619239</v>
      </c>
      <c r="CG28" s="209">
        <v>11920.610869987253</v>
      </c>
      <c r="CH28" s="209">
        <v>17350.952607080933</v>
      </c>
      <c r="CL28" s="209">
        <v>0</v>
      </c>
      <c r="CR28" s="211" t="s">
        <v>31</v>
      </c>
    </row>
    <row r="29" spans="1:96" x14ac:dyDescent="0.35">
      <c r="A29" s="205">
        <v>1234</v>
      </c>
      <c r="B29" s="205" t="s">
        <v>231</v>
      </c>
      <c r="C29" s="252">
        <v>0</v>
      </c>
      <c r="D29" s="252">
        <v>0</v>
      </c>
      <c r="E29" s="252">
        <v>0</v>
      </c>
      <c r="F29" s="252">
        <v>0</v>
      </c>
      <c r="G29" s="252">
        <v>0</v>
      </c>
      <c r="H29" s="252">
        <v>0</v>
      </c>
      <c r="I29" s="252">
        <v>0</v>
      </c>
      <c r="J29" s="252">
        <v>0</v>
      </c>
      <c r="K29" s="252">
        <v>0</v>
      </c>
      <c r="L29" s="252">
        <v>0</v>
      </c>
      <c r="M29" s="252">
        <v>0</v>
      </c>
      <c r="N29" s="252">
        <v>0</v>
      </c>
      <c r="O29" s="252">
        <v>0</v>
      </c>
      <c r="P29" s="252">
        <v>0</v>
      </c>
      <c r="Q29" s="252">
        <v>0</v>
      </c>
      <c r="R29" s="252">
        <v>0</v>
      </c>
      <c r="S29" s="252">
        <v>0</v>
      </c>
      <c r="T29" s="252">
        <v>0</v>
      </c>
      <c r="U29" s="252">
        <v>0</v>
      </c>
      <c r="V29" s="252">
        <v>0</v>
      </c>
      <c r="W29" s="252">
        <v>0</v>
      </c>
      <c r="X29" s="252">
        <v>0</v>
      </c>
      <c r="Y29" s="252">
        <v>0</v>
      </c>
      <c r="Z29" s="252">
        <v>0</v>
      </c>
      <c r="AA29" s="252">
        <v>0</v>
      </c>
      <c r="AB29" s="252">
        <v>0</v>
      </c>
      <c r="AC29" s="252">
        <v>0</v>
      </c>
      <c r="AD29" s="252">
        <v>0</v>
      </c>
      <c r="AE29" s="252">
        <v>0</v>
      </c>
      <c r="AF29" s="252">
        <v>0</v>
      </c>
      <c r="AG29" s="252">
        <v>0</v>
      </c>
      <c r="AH29" s="252">
        <v>0</v>
      </c>
      <c r="AI29" s="252">
        <v>0</v>
      </c>
      <c r="AJ29" s="252">
        <v>0</v>
      </c>
      <c r="AK29" s="252">
        <v>0</v>
      </c>
      <c r="AL29" s="252">
        <v>0</v>
      </c>
      <c r="AM29" s="252">
        <v>0</v>
      </c>
      <c r="AN29" s="252">
        <v>0</v>
      </c>
      <c r="AO29" s="252">
        <v>0</v>
      </c>
      <c r="AP29" s="252">
        <v>0</v>
      </c>
      <c r="AQ29" s="252">
        <v>0</v>
      </c>
      <c r="AR29" s="252">
        <v>0</v>
      </c>
      <c r="AS29" s="252">
        <v>0</v>
      </c>
      <c r="AT29" s="252">
        <v>0</v>
      </c>
      <c r="AU29" s="252">
        <v>0</v>
      </c>
      <c r="AV29" s="252">
        <v>0</v>
      </c>
      <c r="AW29" s="252">
        <v>0</v>
      </c>
      <c r="AX29" s="252">
        <v>0</v>
      </c>
      <c r="AY29" s="252">
        <v>0</v>
      </c>
      <c r="AZ29" s="252">
        <v>0</v>
      </c>
      <c r="BA29" s="252">
        <v>0</v>
      </c>
      <c r="BB29" s="252">
        <v>0</v>
      </c>
      <c r="BC29" s="252">
        <v>0</v>
      </c>
      <c r="BD29" s="252">
        <v>0</v>
      </c>
      <c r="BE29" s="252">
        <v>0</v>
      </c>
      <c r="BF29" s="252">
        <v>0</v>
      </c>
      <c r="BG29" s="252">
        <v>0</v>
      </c>
      <c r="BH29" s="252">
        <v>0</v>
      </c>
      <c r="BI29" s="252">
        <v>0</v>
      </c>
      <c r="BJ29" s="252">
        <v>0</v>
      </c>
      <c r="BK29" s="252">
        <v>0</v>
      </c>
      <c r="BL29" s="252">
        <v>0</v>
      </c>
      <c r="BM29" s="252">
        <v>0</v>
      </c>
      <c r="BN29" s="252">
        <v>0</v>
      </c>
      <c r="BO29" s="252">
        <v>0</v>
      </c>
      <c r="BP29" s="252">
        <v>0</v>
      </c>
      <c r="BQ29" s="252">
        <v>0</v>
      </c>
      <c r="BR29" s="252">
        <v>0</v>
      </c>
      <c r="BS29" s="252">
        <v>0</v>
      </c>
      <c r="BT29" s="252">
        <v>0</v>
      </c>
      <c r="BU29" s="252">
        <v>0</v>
      </c>
      <c r="BV29" s="252">
        <v>0</v>
      </c>
      <c r="BW29" s="252">
        <v>0</v>
      </c>
      <c r="BX29" s="252">
        <v>0</v>
      </c>
      <c r="BY29" s="252">
        <v>0</v>
      </c>
      <c r="BZ29" s="252">
        <v>0</v>
      </c>
      <c r="CA29" s="252">
        <v>0</v>
      </c>
      <c r="CB29" s="252">
        <v>0</v>
      </c>
      <c r="CC29" s="252">
        <v>0</v>
      </c>
      <c r="CD29" s="252">
        <v>0</v>
      </c>
      <c r="CE29" s="252">
        <v>0</v>
      </c>
      <c r="CF29" s="252">
        <v>0</v>
      </c>
      <c r="CG29" s="252">
        <v>0</v>
      </c>
      <c r="CH29" s="252">
        <v>0</v>
      </c>
      <c r="CR29" s="211" t="s">
        <v>31</v>
      </c>
    </row>
    <row r="30" spans="1:96" x14ac:dyDescent="0.35">
      <c r="A30" s="205">
        <v>1</v>
      </c>
      <c r="B30" s="205">
        <v>2</v>
      </c>
      <c r="C30" s="205">
        <v>3</v>
      </c>
      <c r="D30" s="205">
        <v>4</v>
      </c>
      <c r="E30" s="205">
        <v>5</v>
      </c>
      <c r="F30" s="205">
        <v>6</v>
      </c>
      <c r="G30" s="205">
        <v>7</v>
      </c>
      <c r="H30" s="205">
        <v>8</v>
      </c>
      <c r="I30" s="205">
        <v>9</v>
      </c>
      <c r="J30" s="205">
        <v>10</v>
      </c>
      <c r="K30" s="205">
        <v>11</v>
      </c>
      <c r="L30" s="205">
        <v>12</v>
      </c>
      <c r="M30" s="205">
        <v>13</v>
      </c>
      <c r="N30" s="205">
        <v>14</v>
      </c>
      <c r="O30" s="205">
        <v>15</v>
      </c>
      <c r="P30" s="205">
        <v>16</v>
      </c>
      <c r="Q30" s="205">
        <v>17</v>
      </c>
      <c r="R30" s="205">
        <v>18</v>
      </c>
      <c r="S30" s="205">
        <v>19</v>
      </c>
      <c r="T30" s="205">
        <v>20</v>
      </c>
      <c r="U30" s="205">
        <v>21</v>
      </c>
      <c r="V30" s="205">
        <v>22</v>
      </c>
      <c r="W30" s="205">
        <v>23</v>
      </c>
      <c r="X30" s="205">
        <v>24</v>
      </c>
      <c r="Y30" s="205">
        <v>25</v>
      </c>
      <c r="Z30" s="205">
        <v>26</v>
      </c>
      <c r="AA30" s="205">
        <v>27</v>
      </c>
      <c r="AB30" s="205">
        <v>28</v>
      </c>
      <c r="AC30" s="205">
        <v>29</v>
      </c>
      <c r="AD30" s="205">
        <v>30</v>
      </c>
      <c r="AE30" s="205">
        <v>31</v>
      </c>
      <c r="AF30" s="205">
        <v>32</v>
      </c>
      <c r="AG30" s="205">
        <v>33</v>
      </c>
      <c r="AH30" s="205">
        <v>34</v>
      </c>
      <c r="AI30" s="205">
        <v>35</v>
      </c>
      <c r="AJ30" s="205">
        <v>36</v>
      </c>
      <c r="AK30" s="205">
        <v>37</v>
      </c>
      <c r="AL30" s="205">
        <v>38</v>
      </c>
      <c r="AM30" s="205">
        <v>39</v>
      </c>
      <c r="AN30" s="205">
        <v>40</v>
      </c>
      <c r="AO30" s="205">
        <v>41</v>
      </c>
      <c r="AP30" s="205">
        <v>42</v>
      </c>
      <c r="AQ30" s="205">
        <v>43</v>
      </c>
      <c r="AR30" s="205">
        <v>44</v>
      </c>
      <c r="AS30" s="205">
        <v>45</v>
      </c>
      <c r="AT30" s="205">
        <v>46</v>
      </c>
      <c r="AU30" s="205">
        <v>47</v>
      </c>
      <c r="AV30" s="205">
        <v>48</v>
      </c>
      <c r="AW30" s="205">
        <v>49</v>
      </c>
      <c r="AX30" s="205">
        <v>50</v>
      </c>
      <c r="AY30" s="205">
        <v>51</v>
      </c>
      <c r="AZ30" s="205">
        <v>52</v>
      </c>
      <c r="BA30" s="205">
        <v>53</v>
      </c>
      <c r="BB30" s="205">
        <v>54</v>
      </c>
      <c r="BC30" s="205">
        <v>55</v>
      </c>
      <c r="BD30" s="205">
        <v>56</v>
      </c>
      <c r="BE30" s="205">
        <v>57</v>
      </c>
      <c r="BF30" s="205">
        <v>58</v>
      </c>
      <c r="BG30" s="205">
        <v>59</v>
      </c>
      <c r="BH30" s="205">
        <v>60</v>
      </c>
      <c r="BI30" s="205">
        <v>61</v>
      </c>
      <c r="BJ30" s="205">
        <v>62</v>
      </c>
      <c r="BK30" s="205">
        <v>63</v>
      </c>
      <c r="BL30" s="205">
        <v>64</v>
      </c>
      <c r="BM30" s="205">
        <v>65</v>
      </c>
      <c r="BN30" s="205">
        <v>66</v>
      </c>
      <c r="BO30" s="205">
        <v>67</v>
      </c>
      <c r="CR30" s="211" t="s">
        <v>31</v>
      </c>
    </row>
    <row r="31" spans="1:96" x14ac:dyDescent="0.35">
      <c r="A31" s="205" t="s">
        <v>207</v>
      </c>
      <c r="CR31" s="211" t="s">
        <v>31</v>
      </c>
    </row>
    <row r="32" spans="1:96" hidden="1" x14ac:dyDescent="0.35">
      <c r="A32" s="206" t="s">
        <v>107</v>
      </c>
      <c r="B32" s="206" t="s">
        <v>69</v>
      </c>
      <c r="C32" s="206" t="s">
        <v>108</v>
      </c>
      <c r="D32" s="206" t="s">
        <v>109</v>
      </c>
      <c r="E32" s="206" t="s">
        <v>110</v>
      </c>
      <c r="F32" s="206" t="s">
        <v>111</v>
      </c>
      <c r="G32" s="206" t="s">
        <v>190</v>
      </c>
      <c r="H32" s="206" t="s">
        <v>191</v>
      </c>
      <c r="I32" s="206" t="s">
        <v>112</v>
      </c>
      <c r="J32" s="206" t="s">
        <v>113</v>
      </c>
      <c r="K32" s="206" t="s">
        <v>114</v>
      </c>
      <c r="L32" s="206" t="s">
        <v>115</v>
      </c>
      <c r="M32" s="206" t="s">
        <v>116</v>
      </c>
      <c r="N32" s="206" t="s">
        <v>117</v>
      </c>
      <c r="O32" s="206" t="s">
        <v>118</v>
      </c>
      <c r="P32" s="206" t="s">
        <v>119</v>
      </c>
      <c r="Q32" s="206" t="s">
        <v>120</v>
      </c>
      <c r="R32" s="206" t="s">
        <v>121</v>
      </c>
      <c r="S32" s="206" t="s">
        <v>122</v>
      </c>
      <c r="T32" s="206" t="s">
        <v>123</v>
      </c>
      <c r="U32" s="206" t="s">
        <v>124</v>
      </c>
      <c r="V32" s="206" t="s">
        <v>125</v>
      </c>
      <c r="W32" s="206" t="s">
        <v>126</v>
      </c>
      <c r="X32" s="206" t="s">
        <v>127</v>
      </c>
      <c r="Y32" s="206" t="s">
        <v>128</v>
      </c>
      <c r="Z32" s="206" t="s">
        <v>129</v>
      </c>
      <c r="AA32" s="206" t="s">
        <v>130</v>
      </c>
      <c r="AB32" s="206" t="s">
        <v>131</v>
      </c>
      <c r="AC32" s="206" t="s">
        <v>132</v>
      </c>
      <c r="AD32" s="206" t="s">
        <v>135</v>
      </c>
      <c r="AE32" s="206" t="s">
        <v>136</v>
      </c>
      <c r="AF32" s="206" t="s">
        <v>137</v>
      </c>
      <c r="AG32" s="206" t="s">
        <v>138</v>
      </c>
      <c r="AH32" s="206" t="s">
        <v>139</v>
      </c>
      <c r="AI32" s="206" t="s">
        <v>140</v>
      </c>
      <c r="AJ32" s="206" t="s">
        <v>141</v>
      </c>
      <c r="AK32" s="206" t="s">
        <v>142</v>
      </c>
      <c r="AL32" s="206" t="s">
        <v>143</v>
      </c>
      <c r="AM32" s="206" t="s">
        <v>144</v>
      </c>
      <c r="AN32" s="206" t="s">
        <v>145</v>
      </c>
      <c r="AO32" s="206" t="s">
        <v>146</v>
      </c>
      <c r="AP32" s="206" t="s">
        <v>147</v>
      </c>
      <c r="AQ32" s="206" t="s">
        <v>148</v>
      </c>
      <c r="AR32" s="206" t="s">
        <v>149</v>
      </c>
      <c r="AS32" s="206" t="s">
        <v>150</v>
      </c>
      <c r="AT32" s="206" t="s">
        <v>151</v>
      </c>
      <c r="AU32" s="206" t="s">
        <v>152</v>
      </c>
      <c r="AV32" s="206" t="s">
        <v>153</v>
      </c>
      <c r="AW32" s="206" t="s">
        <v>154</v>
      </c>
      <c r="AX32" s="206" t="s">
        <v>155</v>
      </c>
      <c r="AY32" s="206" t="s">
        <v>156</v>
      </c>
      <c r="AZ32" s="206" t="s">
        <v>157</v>
      </c>
      <c r="BA32" s="206" t="s">
        <v>158</v>
      </c>
      <c r="BB32" s="206" t="s">
        <v>159</v>
      </c>
      <c r="BC32" s="212" t="s">
        <v>3</v>
      </c>
      <c r="BD32" s="213" t="s">
        <v>160</v>
      </c>
      <c r="BE32" s="206" t="s">
        <v>161</v>
      </c>
      <c r="BF32" s="206" t="s">
        <v>162</v>
      </c>
      <c r="BG32" s="206" t="s">
        <v>163</v>
      </c>
      <c r="BH32" s="206" t="s">
        <v>164</v>
      </c>
      <c r="BI32" s="206" t="s">
        <v>165</v>
      </c>
      <c r="BJ32" s="206" t="s">
        <v>166</v>
      </c>
      <c r="BK32" s="206" t="s">
        <v>167</v>
      </c>
      <c r="BL32" s="206" t="s">
        <v>173</v>
      </c>
      <c r="BM32" s="206" t="s">
        <v>174</v>
      </c>
      <c r="BN32" s="206" t="s">
        <v>205</v>
      </c>
      <c r="BO32" s="214" t="s">
        <v>206</v>
      </c>
      <c r="CR32" s="206" t="s">
        <v>186</v>
      </c>
    </row>
    <row r="33" spans="1:66" hidden="1" x14ac:dyDescent="0.35">
      <c r="A33" s="205" t="b">
        <v>1</v>
      </c>
      <c r="B33" s="205" t="b">
        <v>1</v>
      </c>
      <c r="C33" s="205" t="b">
        <v>1</v>
      </c>
      <c r="D33" s="205" t="b">
        <v>1</v>
      </c>
      <c r="E33" s="205" t="b">
        <v>1</v>
      </c>
      <c r="F33" s="205" t="b">
        <v>1</v>
      </c>
      <c r="G33" s="205" t="b">
        <v>1</v>
      </c>
      <c r="H33" s="205" t="b">
        <v>1</v>
      </c>
      <c r="I33" s="205" t="b">
        <v>1</v>
      </c>
      <c r="J33" s="205" t="b">
        <v>1</v>
      </c>
      <c r="K33" s="205" t="b">
        <v>1</v>
      </c>
      <c r="L33" s="205" t="b">
        <v>1</v>
      </c>
      <c r="M33" s="205" t="b">
        <v>1</v>
      </c>
      <c r="N33" s="205" t="b">
        <v>1</v>
      </c>
      <c r="O33" s="205" t="b">
        <v>1</v>
      </c>
      <c r="P33" s="205" t="b">
        <v>1</v>
      </c>
      <c r="Q33" s="205" t="b">
        <v>1</v>
      </c>
      <c r="R33" s="205" t="b">
        <v>1</v>
      </c>
      <c r="S33" s="205" t="b">
        <v>1</v>
      </c>
      <c r="T33" s="205" t="b">
        <v>1</v>
      </c>
      <c r="U33" s="205" t="b">
        <v>1</v>
      </c>
      <c r="V33" s="205" t="b">
        <v>1</v>
      </c>
      <c r="W33" s="205" t="b">
        <v>1</v>
      </c>
      <c r="X33" s="205" t="b">
        <v>1</v>
      </c>
      <c r="Y33" s="205" t="b">
        <v>1</v>
      </c>
      <c r="Z33" s="205" t="b">
        <v>1</v>
      </c>
      <c r="AA33" s="205" t="b">
        <v>1</v>
      </c>
      <c r="AB33" s="205" t="b">
        <v>1</v>
      </c>
      <c r="AC33" s="205" t="b">
        <v>1</v>
      </c>
      <c r="AD33" s="205" t="b">
        <v>1</v>
      </c>
      <c r="AE33" s="205" t="b">
        <v>1</v>
      </c>
      <c r="AF33" s="205" t="b">
        <v>1</v>
      </c>
      <c r="AG33" s="205" t="b">
        <v>1</v>
      </c>
      <c r="AH33" s="205" t="b">
        <v>1</v>
      </c>
      <c r="AI33" s="205" t="b">
        <v>1</v>
      </c>
      <c r="AJ33" s="205" t="b">
        <v>1</v>
      </c>
      <c r="AK33" s="205" t="b">
        <v>1</v>
      </c>
      <c r="AL33" s="205" t="b">
        <v>1</v>
      </c>
      <c r="AM33" s="205" t="b">
        <v>1</v>
      </c>
      <c r="AN33" s="205" t="b">
        <v>1</v>
      </c>
      <c r="AO33" s="205" t="b">
        <v>1</v>
      </c>
      <c r="AP33" s="205" t="b">
        <v>1</v>
      </c>
      <c r="AQ33" s="205" t="b">
        <v>1</v>
      </c>
      <c r="AR33" s="205" t="b">
        <v>1</v>
      </c>
      <c r="AS33" s="205" t="b">
        <v>1</v>
      </c>
      <c r="AT33" s="205" t="b">
        <v>1</v>
      </c>
      <c r="AU33" s="205" t="b">
        <v>1</v>
      </c>
      <c r="AV33" s="205" t="b">
        <v>1</v>
      </c>
      <c r="AW33" s="205" t="b">
        <v>1</v>
      </c>
      <c r="AX33" s="205" t="b">
        <v>1</v>
      </c>
      <c r="AY33" s="205" t="b">
        <v>1</v>
      </c>
      <c r="AZ33" s="205" t="b">
        <v>1</v>
      </c>
      <c r="BA33" s="205" t="b">
        <v>1</v>
      </c>
      <c r="BB33" s="205" t="b">
        <v>1</v>
      </c>
      <c r="BC33" s="205" t="b">
        <v>0</v>
      </c>
      <c r="BD33" s="205" t="b">
        <v>1</v>
      </c>
      <c r="BE33" s="205" t="b">
        <v>1</v>
      </c>
      <c r="BF33" s="205" t="b">
        <v>1</v>
      </c>
      <c r="BG33" s="205" t="b">
        <v>1</v>
      </c>
      <c r="BH33" s="205" t="b">
        <v>1</v>
      </c>
      <c r="BI33" s="205" t="b">
        <v>1</v>
      </c>
      <c r="BJ33" s="205" t="b">
        <v>1</v>
      </c>
      <c r="BK33" s="205" t="b">
        <v>1</v>
      </c>
      <c r="BL33" s="205" t="b">
        <v>1</v>
      </c>
      <c r="BM33" s="205" t="b">
        <v>1</v>
      </c>
      <c r="BN33" s="205" t="b">
        <v>0</v>
      </c>
    </row>
    <row r="37" spans="1:66" x14ac:dyDescent="0.35">
      <c r="I37" s="209">
        <v>44143333.333333336</v>
      </c>
      <c r="BB37" s="209">
        <v>43558702.730980888</v>
      </c>
      <c r="BC37" s="209">
        <v>87702036.064314216</v>
      </c>
    </row>
    <row r="38" spans="1:66" x14ac:dyDescent="0.35">
      <c r="I38" s="205">
        <v>44960000</v>
      </c>
      <c r="BB38" s="208">
        <v>43558702.730980888</v>
      </c>
      <c r="BC38" s="208">
        <v>88518702.730980888</v>
      </c>
    </row>
    <row r="39" spans="1:66" x14ac:dyDescent="0.35">
      <c r="BC39" s="209">
        <v>-816666.66666667163</v>
      </c>
    </row>
  </sheetData>
  <sheetProtection algorithmName="SHA-512" hashValue="6q1dFWZb16hGQZWtF5/+LlgmXWsrTw0pgN9brLVpUyiGj9+kMO7LTRFxyfHPD5Y4vYfDpAg9sXcWJ5AqN084qQ==" saltValue="5BjNIyCwqNO2Ke3k+DiIOA==" spinCount="100000" sheet="1" objects="1" scenarios="1"/>
  <autoFilter ref="A1:CR33" xr:uid="{C7E208C6-2F7D-405E-B896-7E54D17C360A}">
    <filterColumn colId="95">
      <filters>
        <filter val="Academy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118"/>
  <sheetViews>
    <sheetView tabSelected="1" zoomScale="102" zoomScaleNormal="102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7" sqref="B7"/>
    </sheetView>
  </sheetViews>
  <sheetFormatPr defaultColWidth="9.08984375" defaultRowHeight="14.5" x14ac:dyDescent="0.35"/>
  <cols>
    <col min="1" max="1" width="17.54296875" style="141" customWidth="1"/>
    <col min="2" max="2" width="16.453125" style="141" customWidth="1"/>
    <col min="3" max="3" width="14.90625" style="141" customWidth="1"/>
    <col min="4" max="4" width="13.36328125" style="141" customWidth="1"/>
    <col min="5" max="5" width="14" style="141" customWidth="1"/>
    <col min="6" max="6" width="13" style="141" customWidth="1"/>
    <col min="7" max="7" width="13.08984375" style="141" customWidth="1"/>
    <col min="8" max="8" width="13.453125" style="141" customWidth="1"/>
    <col min="9" max="9" width="11.453125" style="141" customWidth="1"/>
    <col min="10" max="10" width="12.6328125" style="141" customWidth="1"/>
    <col min="11" max="11" width="4.36328125" style="141" customWidth="1"/>
    <col min="12" max="16384" width="9.08984375" style="141"/>
  </cols>
  <sheetData>
    <row r="1" spans="1:11" x14ac:dyDescent="0.35">
      <c r="A1" s="142" t="s">
        <v>71</v>
      </c>
    </row>
    <row r="2" spans="1:11" x14ac:dyDescent="0.35">
      <c r="A2" s="142" t="s">
        <v>72</v>
      </c>
    </row>
    <row r="3" spans="1:11" x14ac:dyDescent="0.35">
      <c r="A3" s="142" t="s">
        <v>211</v>
      </c>
    </row>
    <row r="4" spans="1:11" ht="15" thickBot="1" x14ac:dyDescent="0.4"/>
    <row r="5" spans="1:11" ht="31.5" thickBot="1" x14ac:dyDescent="0.4">
      <c r="A5" s="142" t="s">
        <v>69</v>
      </c>
      <c r="B5" s="219" t="e">
        <f>VLOOKUP($B$6,data!$A$1:$BN$33,data!B$30,FALSE)</f>
        <v>#N/A</v>
      </c>
      <c r="C5" s="220"/>
      <c r="D5" s="220"/>
      <c r="E5" s="220"/>
      <c r="F5" s="221"/>
    </row>
    <row r="6" spans="1:11" ht="26" x14ac:dyDescent="0.6">
      <c r="A6" s="142" t="s">
        <v>73</v>
      </c>
      <c r="B6" s="218">
        <v>0</v>
      </c>
      <c r="C6" s="250" t="s">
        <v>199</v>
      </c>
    </row>
    <row r="7" spans="1:11" ht="15" thickBot="1" x14ac:dyDescent="0.4"/>
    <row r="8" spans="1:11" x14ac:dyDescent="0.35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8"/>
    </row>
    <row r="9" spans="1:11" x14ac:dyDescent="0.35">
      <c r="A9" s="129" t="s">
        <v>99</v>
      </c>
      <c r="B9" s="130"/>
      <c r="C9" s="130"/>
      <c r="D9" s="130"/>
      <c r="E9" s="130"/>
      <c r="F9" s="130"/>
      <c r="G9" s="130"/>
      <c r="H9" s="130"/>
      <c r="I9" s="130"/>
      <c r="J9" s="130"/>
      <c r="K9" s="131"/>
    </row>
    <row r="10" spans="1:11" x14ac:dyDescent="0.35">
      <c r="A10" s="132"/>
      <c r="B10" s="130"/>
      <c r="C10" s="130"/>
      <c r="D10" s="130"/>
      <c r="E10" s="130"/>
      <c r="F10" s="130"/>
      <c r="G10" s="130"/>
      <c r="H10" s="130"/>
      <c r="I10" s="130"/>
      <c r="J10" s="130"/>
      <c r="K10" s="131"/>
    </row>
    <row r="11" spans="1:11" ht="15.5" x14ac:dyDescent="0.35">
      <c r="A11" s="133" t="s">
        <v>226</v>
      </c>
      <c r="B11" s="134"/>
      <c r="C11" s="134"/>
      <c r="D11" s="134"/>
      <c r="E11" s="134"/>
      <c r="F11" s="134"/>
      <c r="G11" s="134"/>
      <c r="H11" s="134"/>
      <c r="I11" s="134"/>
      <c r="J11" s="135">
        <f>+J35</f>
        <v>0</v>
      </c>
      <c r="K11" s="136"/>
    </row>
    <row r="12" spans="1:11" ht="15.5" x14ac:dyDescent="0.35">
      <c r="A12" s="137" t="s">
        <v>91</v>
      </c>
      <c r="B12" s="130"/>
      <c r="C12" s="130"/>
      <c r="D12" s="130"/>
      <c r="E12" s="130"/>
      <c r="F12" s="130"/>
      <c r="G12" s="130"/>
      <c r="H12" s="130"/>
      <c r="I12" s="130"/>
      <c r="J12" s="135"/>
      <c r="K12" s="131"/>
    </row>
    <row r="13" spans="1:11" ht="15.5" x14ac:dyDescent="0.35">
      <c r="A13" s="133" t="s">
        <v>227</v>
      </c>
      <c r="B13" s="138"/>
      <c r="C13" s="138"/>
      <c r="D13" s="138"/>
      <c r="E13" s="138"/>
      <c r="F13" s="138"/>
      <c r="G13" s="138"/>
      <c r="H13" s="138"/>
      <c r="I13" s="138"/>
      <c r="J13" s="135">
        <f>+J36</f>
        <v>0</v>
      </c>
      <c r="K13" s="131"/>
    </row>
    <row r="14" spans="1:11" x14ac:dyDescent="0.35">
      <c r="A14" s="137" t="s">
        <v>91</v>
      </c>
      <c r="B14" s="130"/>
      <c r="C14" s="130"/>
      <c r="D14" s="130"/>
      <c r="E14" s="130"/>
      <c r="F14" s="130"/>
      <c r="G14" s="130"/>
      <c r="H14" s="130"/>
      <c r="I14" s="130"/>
      <c r="J14" s="139"/>
      <c r="K14" s="131"/>
    </row>
    <row r="15" spans="1:11" ht="15.5" x14ac:dyDescent="0.35">
      <c r="A15" s="133" t="s">
        <v>95</v>
      </c>
      <c r="B15" s="138"/>
      <c r="C15" s="138"/>
      <c r="D15" s="138"/>
      <c r="E15" s="138"/>
      <c r="F15" s="138"/>
      <c r="G15" s="138"/>
      <c r="H15" s="138"/>
      <c r="I15" s="138"/>
      <c r="J15" s="140" t="e">
        <f>+J68</f>
        <v>#N/A</v>
      </c>
      <c r="K15" s="131"/>
    </row>
    <row r="16" spans="1:11" x14ac:dyDescent="0.35">
      <c r="A16" s="137" t="s">
        <v>94</v>
      </c>
      <c r="B16" s="130"/>
      <c r="C16" s="130"/>
      <c r="D16" s="130"/>
      <c r="E16" s="130"/>
      <c r="F16" s="130"/>
      <c r="G16" s="130"/>
      <c r="H16" s="130"/>
      <c r="I16" s="130"/>
      <c r="J16" s="139"/>
      <c r="K16" s="131"/>
    </row>
    <row r="17" spans="1:11" ht="15.5" x14ac:dyDescent="0.35">
      <c r="A17" s="133" t="s">
        <v>194</v>
      </c>
      <c r="J17" s="142"/>
      <c r="K17" s="136"/>
    </row>
    <row r="18" spans="1:11" x14ac:dyDescent="0.35">
      <c r="A18" s="143"/>
      <c r="J18" s="142"/>
      <c r="K18" s="136"/>
    </row>
    <row r="19" spans="1:11" ht="15.5" x14ac:dyDescent="0.35">
      <c r="A19" s="133" t="s">
        <v>96</v>
      </c>
      <c r="B19" s="134"/>
      <c r="C19" s="134"/>
      <c r="D19" s="134"/>
      <c r="E19" s="134"/>
      <c r="F19" s="134"/>
      <c r="G19" s="134"/>
      <c r="H19" s="134"/>
      <c r="I19" s="134"/>
      <c r="J19" s="144" t="s">
        <v>228</v>
      </c>
      <c r="K19" s="136"/>
    </row>
    <row r="20" spans="1:11" x14ac:dyDescent="0.35">
      <c r="A20" s="132"/>
      <c r="B20" s="130"/>
      <c r="C20" s="130"/>
      <c r="D20" s="130"/>
      <c r="E20" s="130"/>
      <c r="F20" s="130"/>
      <c r="G20" s="130"/>
      <c r="H20" s="130"/>
      <c r="I20" s="130"/>
      <c r="J20" s="139"/>
      <c r="K20" s="131"/>
    </row>
    <row r="21" spans="1:11" ht="15.5" x14ac:dyDescent="0.35">
      <c r="A21" s="145" t="s">
        <v>92</v>
      </c>
      <c r="B21" s="134"/>
      <c r="C21" s="134"/>
      <c r="D21" s="134"/>
      <c r="E21" s="134"/>
      <c r="F21" s="134"/>
      <c r="G21" s="134"/>
      <c r="H21" s="134"/>
      <c r="I21" s="134"/>
      <c r="J21" s="146" t="s">
        <v>200</v>
      </c>
      <c r="K21" s="136"/>
    </row>
    <row r="22" spans="1:11" ht="15.5" x14ac:dyDescent="0.35">
      <c r="A22" s="132"/>
      <c r="B22" s="138"/>
      <c r="C22" s="138"/>
      <c r="D22" s="138"/>
      <c r="E22" s="138"/>
      <c r="F22" s="138"/>
      <c r="G22" s="138"/>
      <c r="H22" s="138"/>
      <c r="I22" s="138"/>
      <c r="J22" s="147"/>
      <c r="K22" s="131"/>
    </row>
    <row r="23" spans="1:11" ht="15.5" x14ac:dyDescent="0.35">
      <c r="A23" s="148" t="s">
        <v>93</v>
      </c>
      <c r="J23" s="146" t="s">
        <v>200</v>
      </c>
      <c r="K23" s="136"/>
    </row>
    <row r="24" spans="1:11" ht="15" thickBot="1" x14ac:dyDescent="0.4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1"/>
    </row>
    <row r="25" spans="1:11" x14ac:dyDescent="0.3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</row>
    <row r="26" spans="1:11" ht="15" thickBot="1" x14ac:dyDescent="0.4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 x14ac:dyDescent="0.35">
      <c r="A27" s="152"/>
      <c r="B27" s="127"/>
      <c r="C27" s="127"/>
      <c r="D27" s="127"/>
      <c r="E27" s="127"/>
      <c r="F27" s="127"/>
      <c r="G27" s="127"/>
      <c r="H27" s="127"/>
      <c r="I27" s="127"/>
      <c r="J27" s="127"/>
      <c r="K27" s="128"/>
    </row>
    <row r="28" spans="1:11" x14ac:dyDescent="0.35">
      <c r="A28" s="129" t="s">
        <v>97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1"/>
    </row>
    <row r="29" spans="1:11" x14ac:dyDescent="0.35">
      <c r="A29" s="153"/>
      <c r="B29" s="130"/>
      <c r="C29" s="130"/>
      <c r="D29" s="130"/>
      <c r="E29" s="130"/>
      <c r="F29" s="130"/>
      <c r="G29" s="130"/>
      <c r="H29" s="130"/>
      <c r="I29" s="130"/>
      <c r="J29" s="130"/>
      <c r="K29" s="131"/>
    </row>
    <row r="30" spans="1:11" ht="15" thickBot="1" x14ac:dyDescent="0.4">
      <c r="A30" s="153"/>
      <c r="B30" s="130"/>
      <c r="C30" s="130"/>
      <c r="D30" s="130"/>
      <c r="E30" s="130"/>
      <c r="F30" s="130"/>
      <c r="G30" s="130"/>
      <c r="H30" s="130"/>
      <c r="I30" s="130"/>
      <c r="J30" s="130"/>
      <c r="K30" s="131"/>
    </row>
    <row r="31" spans="1:11" ht="24" customHeight="1" x14ac:dyDescent="0.35">
      <c r="A31" s="153"/>
      <c r="B31" s="130"/>
      <c r="C31" s="130"/>
      <c r="D31" s="154" t="s">
        <v>229</v>
      </c>
      <c r="E31" s="155"/>
      <c r="F31" s="155"/>
      <c r="G31" s="155"/>
      <c r="H31" s="156"/>
      <c r="I31" s="130"/>
      <c r="J31" s="157" t="s">
        <v>212</v>
      </c>
      <c r="K31" s="131"/>
    </row>
    <row r="32" spans="1:11" x14ac:dyDescent="0.35">
      <c r="A32" s="153"/>
      <c r="B32" s="130"/>
      <c r="C32" s="130"/>
      <c r="D32" s="203" t="s">
        <v>2</v>
      </c>
      <c r="E32" s="203" t="s">
        <v>188</v>
      </c>
      <c r="F32" s="158" t="s">
        <v>3</v>
      </c>
      <c r="G32" s="245" t="s">
        <v>233</v>
      </c>
      <c r="H32" s="200"/>
      <c r="I32" s="130"/>
      <c r="J32" s="159"/>
      <c r="K32" s="131"/>
    </row>
    <row r="33" spans="1:11" ht="27" customHeight="1" thickBot="1" x14ac:dyDescent="0.4">
      <c r="A33" s="153"/>
      <c r="B33" s="130"/>
      <c r="C33" s="130"/>
      <c r="D33" s="160">
        <v>44287</v>
      </c>
      <c r="E33" s="160">
        <v>44287</v>
      </c>
      <c r="F33" s="160">
        <v>44287</v>
      </c>
      <c r="G33" s="160" t="s">
        <v>41</v>
      </c>
      <c r="H33" s="160" t="s">
        <v>42</v>
      </c>
      <c r="I33" s="130"/>
      <c r="J33" s="161"/>
      <c r="K33" s="131"/>
    </row>
    <row r="34" spans="1:11" s="216" customFormat="1" ht="33" customHeight="1" thickBot="1" x14ac:dyDescent="0.4">
      <c r="A34" s="162" t="s">
        <v>214</v>
      </c>
      <c r="B34" s="163"/>
      <c r="C34" s="164"/>
      <c r="D34" s="165" t="e">
        <f>VLOOKUP($B$6,data!$A$1:$BN$33,data!C$30,FALSE)</f>
        <v>#N/A</v>
      </c>
      <c r="E34" s="165" t="e">
        <f>VLOOKUP($B$6,data!$A$1:$BN$33,data!D$30,FALSE)</f>
        <v>#N/A</v>
      </c>
      <c r="F34" s="165" t="e">
        <f>SUM(D34:E34)</f>
        <v>#N/A</v>
      </c>
      <c r="G34" s="166"/>
      <c r="H34" s="167"/>
      <c r="I34" s="168"/>
      <c r="J34" s="168"/>
      <c r="K34" s="169"/>
    </row>
    <row r="35" spans="1:11" ht="30.75" customHeight="1" thickBot="1" x14ac:dyDescent="0.4">
      <c r="A35" s="162" t="s">
        <v>215</v>
      </c>
      <c r="B35" s="163"/>
      <c r="C35" s="164"/>
      <c r="D35" s="204"/>
      <c r="E35" s="204"/>
      <c r="F35" s="170">
        <f>SUM(D35:E35)</f>
        <v>0</v>
      </c>
      <c r="G35" s="170"/>
      <c r="H35" s="170"/>
      <c r="I35" s="130"/>
      <c r="J35" s="171">
        <f>SUM(F35:H35)</f>
        <v>0</v>
      </c>
      <c r="K35" s="131"/>
    </row>
    <row r="36" spans="1:11" ht="30.75" customHeight="1" thickBot="1" x14ac:dyDescent="0.4">
      <c r="A36" s="172" t="s">
        <v>213</v>
      </c>
      <c r="B36" s="130"/>
      <c r="C36" s="130"/>
      <c r="D36" s="173"/>
      <c r="E36" s="174"/>
      <c r="F36" s="173"/>
      <c r="G36" s="173"/>
      <c r="H36" s="173"/>
      <c r="I36" s="130"/>
      <c r="J36" s="175">
        <f>SUM(F36:H36)</f>
        <v>0</v>
      </c>
      <c r="K36" s="131"/>
    </row>
    <row r="37" spans="1:11" ht="15" thickBot="1" x14ac:dyDescent="0.4">
      <c r="A37" s="149"/>
      <c r="B37" s="150"/>
      <c r="C37" s="150"/>
      <c r="D37" s="150"/>
      <c r="E37" s="150"/>
      <c r="F37" s="150"/>
      <c r="G37" s="150"/>
      <c r="H37" s="150"/>
      <c r="I37" s="150"/>
      <c r="J37" s="150"/>
      <c r="K37" s="151"/>
    </row>
    <row r="38" spans="1:11" ht="15" thickBot="1" x14ac:dyDescent="0.4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</row>
    <row r="39" spans="1:11" x14ac:dyDescent="0.35">
      <c r="A39" s="152"/>
      <c r="B39" s="127"/>
      <c r="C39" s="127"/>
      <c r="D39" s="127"/>
      <c r="E39" s="127"/>
      <c r="F39" s="127"/>
      <c r="G39" s="127"/>
      <c r="H39" s="127"/>
      <c r="I39" s="127"/>
      <c r="J39" s="127"/>
      <c r="K39" s="128"/>
    </row>
    <row r="40" spans="1:11" x14ac:dyDescent="0.35">
      <c r="A40" s="153"/>
      <c r="B40" s="130"/>
      <c r="C40" s="130"/>
      <c r="D40" s="130"/>
      <c r="E40" s="130"/>
      <c r="F40" s="130"/>
      <c r="G40" s="130"/>
      <c r="H40" s="130"/>
      <c r="I40" s="130"/>
      <c r="J40" s="130"/>
      <c r="K40" s="131"/>
    </row>
    <row r="41" spans="1:11" x14ac:dyDescent="0.35">
      <c r="A41" s="129" t="s">
        <v>98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1"/>
    </row>
    <row r="42" spans="1:11" x14ac:dyDescent="0.35">
      <c r="A42" s="153"/>
      <c r="B42" s="130"/>
      <c r="C42" s="130"/>
      <c r="D42" s="130"/>
      <c r="E42" s="130"/>
      <c r="F42" s="130"/>
      <c r="G42" s="130"/>
      <c r="H42" s="130"/>
      <c r="I42" s="130"/>
      <c r="J42" s="130"/>
      <c r="K42" s="131"/>
    </row>
    <row r="43" spans="1:11" x14ac:dyDescent="0.35">
      <c r="A43" s="176" t="s">
        <v>90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1"/>
    </row>
    <row r="44" spans="1:11" x14ac:dyDescent="0.35">
      <c r="A44" s="153"/>
      <c r="B44" s="130"/>
      <c r="C44" s="245" t="s">
        <v>232</v>
      </c>
      <c r="D44" s="199"/>
      <c r="E44" s="199"/>
      <c r="F44" s="199"/>
      <c r="G44" s="200"/>
      <c r="H44" s="130"/>
      <c r="I44" s="130"/>
      <c r="J44" s="130"/>
      <c r="K44" s="131"/>
    </row>
    <row r="45" spans="1:11" x14ac:dyDescent="0.35">
      <c r="A45" s="153"/>
      <c r="B45" s="177" t="s">
        <v>74</v>
      </c>
      <c r="C45" s="158" t="s">
        <v>75</v>
      </c>
      <c r="D45" s="158" t="s">
        <v>76</v>
      </c>
      <c r="E45" s="158" t="s">
        <v>77</v>
      </c>
      <c r="F45" s="158" t="s">
        <v>78</v>
      </c>
      <c r="G45" s="158" t="s">
        <v>79</v>
      </c>
      <c r="H45" s="158" t="s">
        <v>133</v>
      </c>
      <c r="I45" s="158" t="s">
        <v>133</v>
      </c>
      <c r="J45" s="130"/>
      <c r="K45" s="131"/>
    </row>
    <row r="46" spans="1:11" s="217" customFormat="1" ht="58" x14ac:dyDescent="0.35">
      <c r="A46" s="178"/>
      <c r="B46" s="165" t="s">
        <v>80</v>
      </c>
      <c r="C46" s="179" t="s">
        <v>81</v>
      </c>
      <c r="D46" s="179" t="s">
        <v>82</v>
      </c>
      <c r="E46" s="179" t="s">
        <v>83</v>
      </c>
      <c r="F46" s="179" t="s">
        <v>84</v>
      </c>
      <c r="G46" s="179" t="s">
        <v>85</v>
      </c>
      <c r="H46" s="179" t="s">
        <v>170</v>
      </c>
      <c r="I46" s="179" t="s">
        <v>70</v>
      </c>
      <c r="J46" s="180"/>
      <c r="K46" s="181"/>
    </row>
    <row r="47" spans="1:11" s="216" customFormat="1" ht="23.25" customHeight="1" x14ac:dyDescent="0.35">
      <c r="A47" s="182"/>
      <c r="B47" s="183" t="s">
        <v>86</v>
      </c>
      <c r="C47" s="165" t="e">
        <f>VLOOKUP($B$6,data!$A$1:$BN$33,data!J$30,FALSE)</f>
        <v>#N/A</v>
      </c>
      <c r="D47" s="165" t="e">
        <f>VLOOKUP($B$6,data!$A$1:$BN$33,data!N$30,FALSE)</f>
        <v>#N/A</v>
      </c>
      <c r="E47" s="165" t="e">
        <f>VLOOKUP($B$6,data!$A$1:$BN$33,data!R$30,FALSE)</f>
        <v>#N/A</v>
      </c>
      <c r="F47" s="165" t="e">
        <f>VLOOKUP($B$6,data!$A$1:$BN$33,data!V$30,FALSE)</f>
        <v>#N/A</v>
      </c>
      <c r="G47" s="165" t="e">
        <f>VLOOKUP($B$6,data!$A$1:$BN$33,data!Z$30,FALSE)</f>
        <v>#N/A</v>
      </c>
      <c r="H47" s="168"/>
      <c r="I47" s="168"/>
      <c r="J47" s="168"/>
      <c r="K47" s="169"/>
    </row>
    <row r="48" spans="1:11" s="216" customFormat="1" ht="23.25" customHeight="1" x14ac:dyDescent="0.35">
      <c r="A48" s="182"/>
      <c r="B48" s="183" t="s">
        <v>87</v>
      </c>
      <c r="C48" s="165" t="e">
        <f>VLOOKUP($B$6,data!$A$1:$BN$33,data!K$30,FALSE)</f>
        <v>#N/A</v>
      </c>
      <c r="D48" s="165" t="e">
        <f>VLOOKUP($B$6,data!$A$1:$BN$33,data!O$30,FALSE)</f>
        <v>#N/A</v>
      </c>
      <c r="E48" s="165" t="e">
        <f>VLOOKUP($B$6,data!$A$1:$BN$33,data!S$30,FALSE)</f>
        <v>#N/A</v>
      </c>
      <c r="F48" s="165" t="e">
        <f>VLOOKUP($B$6,data!$A$1:$BN$33,data!W$30,FALSE)</f>
        <v>#N/A</v>
      </c>
      <c r="G48" s="165" t="e">
        <f>VLOOKUP($B$6,data!$A$1:$BN$33,data!AA$30,FALSE)</f>
        <v>#N/A</v>
      </c>
      <c r="H48" s="168"/>
      <c r="I48" s="168"/>
      <c r="J48" s="168"/>
      <c r="K48" s="169"/>
    </row>
    <row r="49" spans="1:11" s="216" customFormat="1" ht="23.25" customHeight="1" x14ac:dyDescent="0.35">
      <c r="A49" s="182"/>
      <c r="B49" s="183" t="s">
        <v>88</v>
      </c>
      <c r="C49" s="165" t="e">
        <f>VLOOKUP($B$6,data!$A$1:$BN$33,data!L$30,FALSE)</f>
        <v>#N/A</v>
      </c>
      <c r="D49" s="165" t="e">
        <f>VLOOKUP($B$6,data!$A$1:$BN$33,data!P$30,FALSE)</f>
        <v>#N/A</v>
      </c>
      <c r="E49" s="165" t="e">
        <f>VLOOKUP($B$6,data!$A$1:$BN$33,data!T$30,FALSE)</f>
        <v>#N/A</v>
      </c>
      <c r="F49" s="165" t="e">
        <f>VLOOKUP($B$6,data!$A$1:$BN$33,data!X$30,FALSE)</f>
        <v>#N/A</v>
      </c>
      <c r="G49" s="165" t="e">
        <f>VLOOKUP($B$6,data!$A$1:$BN$33,data!AB$30,FALSE)</f>
        <v>#N/A</v>
      </c>
      <c r="H49" s="168"/>
      <c r="I49" s="168"/>
      <c r="J49" s="168"/>
      <c r="K49" s="169"/>
    </row>
    <row r="50" spans="1:11" s="216" customFormat="1" ht="23.25" customHeight="1" x14ac:dyDescent="0.35">
      <c r="A50" s="182"/>
      <c r="B50" s="183" t="s">
        <v>89</v>
      </c>
      <c r="C50" s="165" t="e">
        <f>VLOOKUP($B$6,data!$A$1:$BN$33,data!M$30,FALSE)</f>
        <v>#N/A</v>
      </c>
      <c r="D50" s="165" t="e">
        <f>VLOOKUP($B$6,data!$A$1:$BN$33,data!Q$30,FALSE)</f>
        <v>#N/A</v>
      </c>
      <c r="E50" s="165" t="e">
        <f>VLOOKUP($B$6,data!$A$1:$BN$33,data!U$30,FALSE)</f>
        <v>#N/A</v>
      </c>
      <c r="F50" s="165" t="e">
        <f>VLOOKUP($B$6,data!$A$1:$BN$33,data!Y$30,FALSE)</f>
        <v>#N/A</v>
      </c>
      <c r="G50" s="165" t="e">
        <f>VLOOKUP($B$6,data!$A$1:$BN$33,data!AC$30,FALSE)</f>
        <v>#N/A</v>
      </c>
      <c r="H50" s="168"/>
      <c r="I50" s="168"/>
      <c r="J50" s="168"/>
      <c r="K50" s="169"/>
    </row>
    <row r="51" spans="1:11" x14ac:dyDescent="0.35">
      <c r="A51" s="153"/>
      <c r="B51" s="125" t="s">
        <v>171</v>
      </c>
      <c r="C51" s="130"/>
      <c r="D51" s="130"/>
      <c r="E51" s="130"/>
      <c r="F51" s="130"/>
      <c r="G51" s="130"/>
      <c r="H51" s="165" t="e">
        <f>VLOOKUP($B$6,data!$A$1:$BN$33,data!AD$30,FALSE)</f>
        <v>#N/A</v>
      </c>
      <c r="I51" s="130"/>
      <c r="J51" s="130"/>
      <c r="K51" s="131"/>
    </row>
    <row r="52" spans="1:11" x14ac:dyDescent="0.35">
      <c r="A52" s="153"/>
      <c r="B52" s="184" t="s">
        <v>172</v>
      </c>
      <c r="C52" s="130"/>
      <c r="D52" s="130"/>
      <c r="E52" s="130"/>
      <c r="F52" s="130"/>
      <c r="G52" s="130"/>
      <c r="H52" s="165" t="e">
        <f>VLOOKUP($B$6,data!$A$1:$BN$33,data!BL$30,FALSE)</f>
        <v>#N/A</v>
      </c>
      <c r="I52" s="168"/>
      <c r="J52" s="130"/>
      <c r="K52" s="131"/>
    </row>
    <row r="53" spans="1:11" x14ac:dyDescent="0.35">
      <c r="A53" s="153"/>
      <c r="B53" s="184" t="s">
        <v>70</v>
      </c>
      <c r="C53" s="130"/>
      <c r="D53" s="130"/>
      <c r="E53" s="130"/>
      <c r="F53" s="130"/>
      <c r="G53" s="130"/>
      <c r="H53" s="168"/>
      <c r="I53" s="165" t="e">
        <f>VLOOKUP($B$6,data!$A$1:$BN$33,data!AE$30,FALSE)</f>
        <v>#N/A</v>
      </c>
      <c r="J53" s="130"/>
      <c r="K53" s="131"/>
    </row>
    <row r="54" spans="1:11" x14ac:dyDescent="0.35">
      <c r="A54" s="153"/>
      <c r="B54" s="130"/>
      <c r="C54" s="130"/>
      <c r="D54" s="130"/>
      <c r="E54" s="130"/>
      <c r="F54" s="130"/>
      <c r="G54" s="130"/>
      <c r="H54" s="130"/>
      <c r="I54" s="130"/>
      <c r="J54" s="130"/>
      <c r="K54" s="131"/>
    </row>
    <row r="55" spans="1:11" x14ac:dyDescent="0.35">
      <c r="A55" s="185" t="s">
        <v>230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1"/>
    </row>
    <row r="56" spans="1:11" x14ac:dyDescent="0.35">
      <c r="A56" s="153"/>
      <c r="B56" s="130"/>
      <c r="C56" s="130"/>
      <c r="D56" s="130"/>
      <c r="E56" s="130"/>
      <c r="F56" s="130"/>
      <c r="G56" s="130"/>
      <c r="H56" s="130"/>
      <c r="I56" s="130"/>
      <c r="J56" s="130"/>
      <c r="K56" s="131"/>
    </row>
    <row r="57" spans="1:11" x14ac:dyDescent="0.35">
      <c r="A57" s="153"/>
      <c r="B57" s="130"/>
      <c r="C57" s="245" t="s">
        <v>234</v>
      </c>
      <c r="D57" s="199"/>
      <c r="E57" s="199"/>
      <c r="F57" s="199"/>
      <c r="G57" s="200"/>
      <c r="H57" s="130"/>
      <c r="I57" s="130"/>
      <c r="J57" s="130"/>
      <c r="K57" s="131"/>
    </row>
    <row r="58" spans="1:11" ht="15" thickBot="1" x14ac:dyDescent="0.4">
      <c r="A58" s="153"/>
      <c r="B58" s="184" t="s">
        <v>74</v>
      </c>
      <c r="C58" s="158" t="s">
        <v>75</v>
      </c>
      <c r="D58" s="158" t="s">
        <v>76</v>
      </c>
      <c r="E58" s="158" t="s">
        <v>77</v>
      </c>
      <c r="F58" s="158" t="s">
        <v>78</v>
      </c>
      <c r="G58" s="158" t="s">
        <v>79</v>
      </c>
      <c r="H58" s="158" t="s">
        <v>133</v>
      </c>
      <c r="I58" s="158" t="s">
        <v>133</v>
      </c>
      <c r="J58" s="130"/>
      <c r="K58" s="131"/>
    </row>
    <row r="59" spans="1:11" ht="58.5" thickBot="1" x14ac:dyDescent="0.4">
      <c r="A59" s="153"/>
      <c r="B59" s="165" t="s">
        <v>80</v>
      </c>
      <c r="C59" s="179" t="s">
        <v>81</v>
      </c>
      <c r="D59" s="179" t="s">
        <v>82</v>
      </c>
      <c r="E59" s="179" t="s">
        <v>83</v>
      </c>
      <c r="F59" s="179" t="s">
        <v>84</v>
      </c>
      <c r="G59" s="179" t="s">
        <v>85</v>
      </c>
      <c r="H59" s="179" t="s">
        <v>170</v>
      </c>
      <c r="I59" s="179" t="s">
        <v>70</v>
      </c>
      <c r="J59" s="186" t="s">
        <v>225</v>
      </c>
      <c r="K59" s="131"/>
    </row>
    <row r="60" spans="1:11" ht="22.5" customHeight="1" x14ac:dyDescent="0.35">
      <c r="A60" s="153"/>
      <c r="B60" s="183" t="s">
        <v>86</v>
      </c>
      <c r="C60" s="202" t="e">
        <f>VLOOKUP($B$6,data!$A$1:$BN$33,data!AF$30,FALSE)</f>
        <v>#N/A</v>
      </c>
      <c r="D60" s="202" t="e">
        <f>VLOOKUP($B$6,data!$A$1:$BN$33,data!AJ$30,FALSE)</f>
        <v>#N/A</v>
      </c>
      <c r="E60" s="202" t="e">
        <f>VLOOKUP($B$6,data!$A$1:$BN$33,data!AN$30,FALSE)</f>
        <v>#N/A</v>
      </c>
      <c r="F60" s="202" t="e">
        <f>VLOOKUP($B$6,data!$A$1:$BN$33,data!AR$30,FALSE)</f>
        <v>#N/A</v>
      </c>
      <c r="G60" s="202" t="e">
        <f>VLOOKUP($B$6,data!$A$1:$BN$33,data!AV$30,FALSE)</f>
        <v>#N/A</v>
      </c>
      <c r="H60" s="130"/>
      <c r="I60" s="130"/>
      <c r="J60" s="127"/>
      <c r="K60" s="131"/>
    </row>
    <row r="61" spans="1:11" ht="22.5" customHeight="1" x14ac:dyDescent="0.35">
      <c r="A61" s="153"/>
      <c r="B61" s="183" t="s">
        <v>87</v>
      </c>
      <c r="C61" s="202" t="e">
        <f>VLOOKUP($B$6,data!$A$1:$BN$33,data!AG$30,FALSE)</f>
        <v>#N/A</v>
      </c>
      <c r="D61" s="202" t="e">
        <f>VLOOKUP($B$6,data!$A$1:$BN$33,data!AK$30,FALSE)</f>
        <v>#N/A</v>
      </c>
      <c r="E61" s="202" t="e">
        <f>VLOOKUP($B$6,data!$A$1:$BN$33,data!AO$30,FALSE)</f>
        <v>#N/A</v>
      </c>
      <c r="F61" s="202" t="e">
        <f>VLOOKUP($B$6,data!$A$1:$BN$33,data!AS$30,FALSE)</f>
        <v>#N/A</v>
      </c>
      <c r="G61" s="202" t="e">
        <f>VLOOKUP($B$6,data!$A$1:$BN$33,data!AW$30,FALSE)</f>
        <v>#N/A</v>
      </c>
      <c r="H61" s="168"/>
      <c r="I61" s="168"/>
      <c r="J61" s="130"/>
      <c r="K61" s="131"/>
    </row>
    <row r="62" spans="1:11" ht="22.5" customHeight="1" x14ac:dyDescent="0.35">
      <c r="A62" s="153"/>
      <c r="B62" s="183" t="s">
        <v>88</v>
      </c>
      <c r="C62" s="202" t="e">
        <f>VLOOKUP($B$6,data!$A$1:$BN$33,data!AH$30,FALSE)</f>
        <v>#N/A</v>
      </c>
      <c r="D62" s="202" t="e">
        <f>VLOOKUP($B$6,data!$A$1:$BN$33,data!AL$30,FALSE)</f>
        <v>#N/A</v>
      </c>
      <c r="E62" s="202" t="e">
        <f>VLOOKUP($B$6,data!$A$1:$BN$33,data!AP$30,FALSE)</f>
        <v>#N/A</v>
      </c>
      <c r="F62" s="202" t="e">
        <f>VLOOKUP($B$6,data!$A$1:$BN$33,data!AT$30,FALSE)</f>
        <v>#N/A</v>
      </c>
      <c r="G62" s="202" t="e">
        <f>VLOOKUP($B$6,data!$A$1:$BN$33,data!AX$30,FALSE)</f>
        <v>#N/A</v>
      </c>
      <c r="H62" s="168"/>
      <c r="I62" s="168"/>
      <c r="J62" s="130"/>
      <c r="K62" s="131"/>
    </row>
    <row r="63" spans="1:11" ht="22.5" customHeight="1" x14ac:dyDescent="0.35">
      <c r="A63" s="153"/>
      <c r="B63" s="183" t="s">
        <v>89</v>
      </c>
      <c r="C63" s="202" t="e">
        <f>VLOOKUP($B$6,data!$A$1:$BN$33,data!AI$30,FALSE)</f>
        <v>#N/A</v>
      </c>
      <c r="D63" s="202" t="e">
        <f>VLOOKUP($B$6,data!$A$1:$BN$33,data!AM$30,FALSE)</f>
        <v>#N/A</v>
      </c>
      <c r="E63" s="202" t="e">
        <f>VLOOKUP($B$6,data!$A$1:$BN$33,data!AQ$30,FALSE)</f>
        <v>#N/A</v>
      </c>
      <c r="F63" s="202" t="e">
        <f>VLOOKUP($B$6,data!$A$1:$BN$33,data!AU$30,FALSE)</f>
        <v>#N/A</v>
      </c>
      <c r="G63" s="202" t="e">
        <f>VLOOKUP($B$6,data!$A$1:$BN$33,data!AY$30,FALSE)</f>
        <v>#N/A</v>
      </c>
      <c r="H63" s="168"/>
      <c r="I63" s="168"/>
      <c r="J63" s="130"/>
      <c r="K63" s="131"/>
    </row>
    <row r="64" spans="1:11" ht="22.5" customHeight="1" x14ac:dyDescent="0.35">
      <c r="A64" s="153"/>
      <c r="B64" s="125" t="s">
        <v>171</v>
      </c>
      <c r="C64" s="130"/>
      <c r="D64" s="130"/>
      <c r="E64" s="130"/>
      <c r="F64" s="130"/>
      <c r="G64" s="130"/>
      <c r="H64" s="202" t="e">
        <f>VLOOKUP($B$6,data!$A$1:$BN$33,data!AZ$30,FALSE)</f>
        <v>#N/A</v>
      </c>
      <c r="I64" s="130"/>
      <c r="J64" s="130"/>
      <c r="K64" s="131"/>
    </row>
    <row r="65" spans="1:11" ht="21" customHeight="1" x14ac:dyDescent="0.35">
      <c r="A65" s="153"/>
      <c r="B65" s="184" t="s">
        <v>172</v>
      </c>
      <c r="C65" s="130"/>
      <c r="D65" s="130"/>
      <c r="E65" s="130"/>
      <c r="F65" s="130"/>
      <c r="G65" s="130"/>
      <c r="H65" s="202" t="e">
        <f>VLOOKUP($B$6,data!$A$1:$BN$33,data!BM$30,FALSE)</f>
        <v>#N/A</v>
      </c>
      <c r="I65" s="168"/>
      <c r="J65" s="187"/>
      <c r="K65" s="131"/>
    </row>
    <row r="66" spans="1:11" ht="21" customHeight="1" x14ac:dyDescent="0.35">
      <c r="A66" s="153"/>
      <c r="B66" s="184" t="s">
        <v>70</v>
      </c>
      <c r="C66" s="130"/>
      <c r="D66" s="130"/>
      <c r="E66" s="130"/>
      <c r="F66" s="130"/>
      <c r="G66" s="130"/>
      <c r="H66" s="168"/>
      <c r="I66" s="202" t="e">
        <f>VLOOKUP($B$6,data!$A$1:$BN$33,data!BA$30,FALSE)</f>
        <v>#N/A</v>
      </c>
      <c r="J66" s="130"/>
      <c r="K66" s="131"/>
    </row>
    <row r="67" spans="1:11" ht="31" customHeight="1" thickBot="1" x14ac:dyDescent="0.4">
      <c r="A67" s="153"/>
      <c r="B67" s="125" t="s">
        <v>224</v>
      </c>
      <c r="C67" s="130"/>
      <c r="D67" s="130"/>
      <c r="E67" s="130"/>
      <c r="F67" s="130"/>
      <c r="G67" s="130"/>
      <c r="H67" s="168"/>
      <c r="I67" s="188"/>
      <c r="J67" s="170"/>
      <c r="K67" s="131"/>
    </row>
    <row r="68" spans="1:11" ht="21" customHeight="1" thickBot="1" x14ac:dyDescent="0.4">
      <c r="A68" s="153"/>
      <c r="B68" s="130"/>
      <c r="C68" s="130"/>
      <c r="D68" s="130"/>
      <c r="E68" s="130"/>
      <c r="F68" s="130"/>
      <c r="G68" s="130"/>
      <c r="H68" s="168"/>
      <c r="I68" s="168"/>
      <c r="J68" s="189" t="e">
        <f>SUM(C60:I66)</f>
        <v>#N/A</v>
      </c>
      <c r="K68" s="131"/>
    </row>
    <row r="69" spans="1:11" x14ac:dyDescent="0.35">
      <c r="A69" s="190" t="s">
        <v>101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1"/>
    </row>
    <row r="70" spans="1:11" x14ac:dyDescent="0.35">
      <c r="A70" s="190" t="s">
        <v>193</v>
      </c>
      <c r="B70" s="130"/>
      <c r="C70" s="130"/>
      <c r="D70" s="130"/>
      <c r="E70" s="130"/>
      <c r="F70" s="130"/>
      <c r="G70" s="130"/>
      <c r="H70" s="130"/>
      <c r="I70" s="130"/>
      <c r="J70" s="130"/>
      <c r="K70" s="131"/>
    </row>
    <row r="71" spans="1:11" ht="15" thickBot="1" x14ac:dyDescent="0.4">
      <c r="A71" s="149"/>
      <c r="B71" s="150"/>
      <c r="C71" s="150"/>
      <c r="D71" s="150"/>
      <c r="E71" s="150"/>
      <c r="F71" s="150"/>
      <c r="G71" s="150"/>
      <c r="H71" s="150"/>
      <c r="I71" s="150"/>
      <c r="J71" s="150"/>
      <c r="K71" s="151"/>
    </row>
    <row r="72" spans="1:11" ht="15" thickBot="1" x14ac:dyDescent="0.4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</row>
    <row r="73" spans="1:11" x14ac:dyDescent="0.35">
      <c r="A73" s="152"/>
      <c r="B73" s="127"/>
      <c r="C73" s="127"/>
      <c r="D73" s="127"/>
      <c r="E73" s="127"/>
      <c r="F73" s="127"/>
      <c r="G73" s="127"/>
      <c r="H73" s="127"/>
      <c r="I73" s="127"/>
      <c r="J73" s="127"/>
      <c r="K73" s="128"/>
    </row>
    <row r="74" spans="1:11" x14ac:dyDescent="0.35">
      <c r="A74" s="129" t="s">
        <v>189</v>
      </c>
      <c r="B74" s="130"/>
      <c r="C74" s="130"/>
      <c r="D74" s="130"/>
      <c r="E74" s="130"/>
      <c r="F74" s="130"/>
      <c r="G74" s="130"/>
      <c r="H74" s="130"/>
      <c r="I74" s="130"/>
      <c r="J74" s="130"/>
      <c r="K74" s="131"/>
    </row>
    <row r="75" spans="1:11" x14ac:dyDescent="0.35">
      <c r="A75" s="153"/>
      <c r="B75" s="130"/>
      <c r="C75" s="130"/>
      <c r="D75" s="130"/>
      <c r="E75" s="130"/>
      <c r="F75" s="130"/>
      <c r="G75" s="130"/>
      <c r="H75" s="130"/>
      <c r="I75" s="130"/>
      <c r="J75" s="130"/>
      <c r="K75" s="131"/>
    </row>
    <row r="76" spans="1:11" x14ac:dyDescent="0.35">
      <c r="A76" s="191" t="s">
        <v>100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1"/>
    </row>
    <row r="77" spans="1:11" s="216" customFormat="1" ht="18.75" customHeight="1" x14ac:dyDescent="0.35">
      <c r="A77" s="182"/>
      <c r="B77" s="168"/>
      <c r="C77" s="192" t="s">
        <v>102</v>
      </c>
      <c r="D77" s="168"/>
      <c r="E77" s="168"/>
      <c r="F77" s="168"/>
      <c r="G77" s="202" t="e">
        <f>VLOOKUP($B$6,data!$A$1:$BN$33,data!BE$30,FALSE)</f>
        <v>#N/A</v>
      </c>
      <c r="H77" s="168"/>
      <c r="I77" s="168"/>
      <c r="J77" s="168"/>
      <c r="K77" s="169"/>
    </row>
    <row r="78" spans="1:11" x14ac:dyDescent="0.35">
      <c r="A78" s="153"/>
      <c r="B78" s="193" t="s">
        <v>103</v>
      </c>
      <c r="C78" s="130"/>
      <c r="D78" s="130"/>
      <c r="E78" s="130"/>
      <c r="F78" s="130"/>
      <c r="G78" s="130"/>
      <c r="H78" s="130"/>
      <c r="I78" s="130"/>
      <c r="J78" s="130"/>
      <c r="K78" s="131"/>
    </row>
    <row r="79" spans="1:11" x14ac:dyDescent="0.35">
      <c r="A79" s="129" t="s">
        <v>192</v>
      </c>
      <c r="B79" s="193"/>
      <c r="C79" s="130"/>
      <c r="D79" s="130"/>
      <c r="E79" s="130"/>
      <c r="F79" s="130"/>
      <c r="G79" s="130"/>
      <c r="H79" s="130"/>
      <c r="I79" s="130"/>
      <c r="J79" s="130"/>
      <c r="K79" s="131"/>
    </row>
    <row r="80" spans="1:11" ht="18" customHeight="1" x14ac:dyDescent="0.35">
      <c r="A80" s="153"/>
      <c r="B80" s="130"/>
      <c r="C80" s="130" t="s">
        <v>106</v>
      </c>
      <c r="D80" s="130"/>
      <c r="E80" s="130"/>
      <c r="F80" s="130"/>
      <c r="G80" s="202" t="e">
        <f>VLOOKUP($B$6,data!$A$1:$BN$33,data!BH$30,FALSE)</f>
        <v>#N/A</v>
      </c>
      <c r="H80" s="130"/>
      <c r="I80" s="130"/>
      <c r="J80" s="130"/>
      <c r="K80" s="131"/>
    </row>
    <row r="81" spans="1:11" x14ac:dyDescent="0.35">
      <c r="A81" s="153"/>
      <c r="B81" s="141" t="s">
        <v>103</v>
      </c>
      <c r="C81" s="194"/>
      <c r="D81" s="130"/>
      <c r="E81" s="130"/>
      <c r="F81" s="130"/>
      <c r="G81" s="130"/>
      <c r="H81" s="130"/>
      <c r="I81" s="130"/>
      <c r="J81" s="130"/>
      <c r="K81" s="131"/>
    </row>
    <row r="82" spans="1:11" x14ac:dyDescent="0.35">
      <c r="A82" s="153"/>
      <c r="B82" s="130"/>
      <c r="C82" s="130"/>
      <c r="D82" s="130"/>
      <c r="E82" s="130"/>
      <c r="F82" s="130"/>
      <c r="G82" s="130"/>
      <c r="H82" s="130"/>
      <c r="I82" s="130"/>
      <c r="J82" s="130"/>
      <c r="K82" s="131"/>
    </row>
    <row r="83" spans="1:11" x14ac:dyDescent="0.35">
      <c r="A83" s="191" t="s">
        <v>104</v>
      </c>
      <c r="B83" s="130"/>
      <c r="C83" s="130"/>
      <c r="D83" s="130"/>
      <c r="E83" s="130"/>
      <c r="F83" s="130"/>
      <c r="G83" s="130"/>
      <c r="H83" s="130"/>
      <c r="I83" s="130"/>
      <c r="J83" s="130"/>
      <c r="K83" s="131"/>
    </row>
    <row r="84" spans="1:11" x14ac:dyDescent="0.35">
      <c r="A84" s="153"/>
      <c r="B84" s="130"/>
      <c r="C84" s="245" t="s">
        <v>235</v>
      </c>
      <c r="D84" s="199"/>
      <c r="E84" s="199"/>
      <c r="F84" s="199"/>
      <c r="G84" s="200"/>
      <c r="H84" s="130"/>
      <c r="I84" s="130"/>
      <c r="J84" s="130"/>
      <c r="K84" s="131"/>
    </row>
    <row r="85" spans="1:11" x14ac:dyDescent="0.35">
      <c r="A85" s="153"/>
      <c r="B85" s="184" t="s">
        <v>74</v>
      </c>
      <c r="C85" s="158" t="s">
        <v>75</v>
      </c>
      <c r="D85" s="158" t="s">
        <v>76</v>
      </c>
      <c r="E85" s="158" t="s">
        <v>77</v>
      </c>
      <c r="F85" s="158" t="s">
        <v>78</v>
      </c>
      <c r="G85" s="158" t="s">
        <v>79</v>
      </c>
      <c r="H85" s="130"/>
      <c r="I85" s="130"/>
      <c r="J85" s="130"/>
      <c r="K85" s="131"/>
    </row>
    <row r="86" spans="1:11" ht="58" x14ac:dyDescent="0.35">
      <c r="A86" s="153"/>
      <c r="B86" s="165" t="s">
        <v>80</v>
      </c>
      <c r="C86" s="179" t="s">
        <v>81</v>
      </c>
      <c r="D86" s="179" t="s">
        <v>82</v>
      </c>
      <c r="E86" s="179" t="s">
        <v>83</v>
      </c>
      <c r="F86" s="179" t="s">
        <v>84</v>
      </c>
      <c r="G86" s="179" t="s">
        <v>85</v>
      </c>
      <c r="H86" s="195"/>
      <c r="I86" s="130"/>
      <c r="J86" s="130"/>
      <c r="K86" s="131"/>
    </row>
    <row r="87" spans="1:11" ht="19.5" customHeight="1" x14ac:dyDescent="0.35">
      <c r="A87" s="153"/>
      <c r="B87" s="183" t="s">
        <v>86</v>
      </c>
      <c r="C87" s="196">
        <v>0</v>
      </c>
      <c r="D87" s="196">
        <v>0</v>
      </c>
      <c r="E87" s="196">
        <v>0</v>
      </c>
      <c r="F87" s="196">
        <v>0</v>
      </c>
      <c r="G87" s="196">
        <v>0</v>
      </c>
      <c r="H87" s="130"/>
      <c r="I87" s="130"/>
      <c r="J87" s="130"/>
      <c r="K87" s="131"/>
    </row>
    <row r="88" spans="1:11" ht="19.5" customHeight="1" x14ac:dyDescent="0.35">
      <c r="A88" s="153"/>
      <c r="B88" s="183" t="s">
        <v>87</v>
      </c>
      <c r="C88" s="170">
        <v>2036.3781514101308</v>
      </c>
      <c r="D88" s="170">
        <v>678.79271713671039</v>
      </c>
      <c r="E88" s="170">
        <v>2036.3781514101308</v>
      </c>
      <c r="F88" s="170">
        <v>2036.3781514101308</v>
      </c>
      <c r="G88" s="170">
        <v>2375.7745099784865</v>
      </c>
      <c r="H88" s="130"/>
      <c r="I88" s="130"/>
      <c r="J88" s="130"/>
      <c r="K88" s="131"/>
    </row>
    <row r="89" spans="1:11" ht="19.5" customHeight="1" x14ac:dyDescent="0.35">
      <c r="A89" s="153"/>
      <c r="B89" s="183" t="s">
        <v>88</v>
      </c>
      <c r="C89" s="170">
        <v>6787.9271713671023</v>
      </c>
      <c r="D89" s="170">
        <v>3393.9635856835512</v>
      </c>
      <c r="E89" s="170">
        <v>6787.9271713671023</v>
      </c>
      <c r="F89" s="170">
        <v>6787.9271713671023</v>
      </c>
      <c r="G89" s="170">
        <v>7466.7198885038142</v>
      </c>
      <c r="H89" s="130"/>
      <c r="I89" s="130"/>
      <c r="J89" s="130"/>
      <c r="K89" s="131"/>
    </row>
    <row r="90" spans="1:11" ht="19.5" customHeight="1" x14ac:dyDescent="0.35">
      <c r="A90" s="153"/>
      <c r="B90" s="183" t="s">
        <v>89</v>
      </c>
      <c r="C90" s="170">
        <v>12218.268908460786</v>
      </c>
      <c r="D90" s="170">
        <v>10860.683474187366</v>
      </c>
      <c r="E90" s="170">
        <v>12218.268908460786</v>
      </c>
      <c r="F90" s="170">
        <v>12218.268908460786</v>
      </c>
      <c r="G90" s="170">
        <v>12897.061625597496</v>
      </c>
      <c r="H90" s="130"/>
      <c r="I90" s="130"/>
      <c r="J90" s="130"/>
      <c r="K90" s="131"/>
    </row>
    <row r="91" spans="1:11" x14ac:dyDescent="0.35">
      <c r="A91" s="153"/>
      <c r="B91" s="130"/>
      <c r="C91" s="130"/>
      <c r="D91" s="130"/>
      <c r="E91" s="130"/>
      <c r="F91" s="130"/>
      <c r="G91" s="130"/>
      <c r="H91" s="130"/>
      <c r="I91" s="130"/>
      <c r="J91" s="130"/>
      <c r="K91" s="131"/>
    </row>
    <row r="92" spans="1:11" ht="18.5" x14ac:dyDescent="0.45">
      <c r="A92" s="191" t="s">
        <v>105</v>
      </c>
      <c r="B92" s="130"/>
      <c r="C92" s="130"/>
      <c r="D92" s="249" t="e">
        <f>+B5</f>
        <v>#N/A</v>
      </c>
      <c r="E92" s="248"/>
      <c r="F92" s="248"/>
      <c r="G92" s="248"/>
      <c r="H92" s="130"/>
      <c r="I92" s="130"/>
      <c r="J92" s="130"/>
      <c r="K92" s="131"/>
    </row>
    <row r="93" spans="1:11" x14ac:dyDescent="0.35">
      <c r="A93" s="197" t="s">
        <v>169</v>
      </c>
      <c r="B93" s="130"/>
      <c r="C93" s="130"/>
      <c r="D93" s="130"/>
      <c r="E93" s="130"/>
      <c r="F93" s="130"/>
      <c r="G93" s="130"/>
      <c r="H93" s="130"/>
      <c r="I93" s="130"/>
      <c r="J93" s="130"/>
      <c r="K93" s="131"/>
    </row>
    <row r="94" spans="1:11" x14ac:dyDescent="0.35">
      <c r="A94" s="153"/>
      <c r="B94" s="130"/>
      <c r="C94" s="198" t="s">
        <v>236</v>
      </c>
      <c r="D94" s="199"/>
      <c r="E94" s="199"/>
      <c r="F94" s="199"/>
      <c r="G94" s="200"/>
      <c r="H94" s="130"/>
      <c r="I94" s="130"/>
      <c r="J94" s="130"/>
      <c r="K94" s="131"/>
    </row>
    <row r="95" spans="1:11" x14ac:dyDescent="0.35">
      <c r="A95" s="153"/>
      <c r="B95" s="184" t="s">
        <v>74</v>
      </c>
      <c r="C95" s="158" t="s">
        <v>75</v>
      </c>
      <c r="D95" s="158" t="s">
        <v>76</v>
      </c>
      <c r="E95" s="158" t="s">
        <v>77</v>
      </c>
      <c r="F95" s="158" t="s">
        <v>78</v>
      </c>
      <c r="G95" s="158" t="s">
        <v>79</v>
      </c>
      <c r="H95" s="130"/>
      <c r="I95" s="130"/>
      <c r="J95" s="130"/>
      <c r="K95" s="131"/>
    </row>
    <row r="96" spans="1:11" ht="58" x14ac:dyDescent="0.35">
      <c r="A96" s="153"/>
      <c r="B96" s="165" t="s">
        <v>80</v>
      </c>
      <c r="C96" s="179" t="s">
        <v>81</v>
      </c>
      <c r="D96" s="179" t="s">
        <v>82</v>
      </c>
      <c r="E96" s="179" t="s">
        <v>83</v>
      </c>
      <c r="F96" s="179" t="s">
        <v>84</v>
      </c>
      <c r="G96" s="179" t="s">
        <v>85</v>
      </c>
      <c r="H96" s="195"/>
      <c r="I96" s="130"/>
      <c r="J96" s="130"/>
      <c r="K96" s="131"/>
    </row>
    <row r="97" spans="1:11" ht="21" customHeight="1" x14ac:dyDescent="0.35">
      <c r="A97" s="153"/>
      <c r="B97" s="183" t="s">
        <v>86</v>
      </c>
      <c r="C97" s="170" t="e">
        <f t="shared" ref="C97:G100" si="0">+C87+$G$77+$G$80</f>
        <v>#N/A</v>
      </c>
      <c r="D97" s="170" t="e">
        <f t="shared" si="0"/>
        <v>#N/A</v>
      </c>
      <c r="E97" s="170" t="e">
        <f t="shared" si="0"/>
        <v>#N/A</v>
      </c>
      <c r="F97" s="170" t="e">
        <f t="shared" si="0"/>
        <v>#N/A</v>
      </c>
      <c r="G97" s="170" t="e">
        <f t="shared" si="0"/>
        <v>#N/A</v>
      </c>
      <c r="H97" s="130"/>
      <c r="I97" s="130"/>
      <c r="J97" s="130"/>
      <c r="K97" s="131"/>
    </row>
    <row r="98" spans="1:11" ht="21" customHeight="1" x14ac:dyDescent="0.35">
      <c r="A98" s="153"/>
      <c r="B98" s="183" t="s">
        <v>87</v>
      </c>
      <c r="C98" s="170" t="e">
        <f t="shared" si="0"/>
        <v>#N/A</v>
      </c>
      <c r="D98" s="170" t="e">
        <f t="shared" si="0"/>
        <v>#N/A</v>
      </c>
      <c r="E98" s="170" t="e">
        <f t="shared" si="0"/>
        <v>#N/A</v>
      </c>
      <c r="F98" s="170" t="e">
        <f t="shared" si="0"/>
        <v>#N/A</v>
      </c>
      <c r="G98" s="170" t="e">
        <f t="shared" si="0"/>
        <v>#N/A</v>
      </c>
      <c r="H98" s="130"/>
      <c r="I98" s="130"/>
      <c r="J98" s="130"/>
      <c r="K98" s="131"/>
    </row>
    <row r="99" spans="1:11" ht="21" customHeight="1" x14ac:dyDescent="0.35">
      <c r="A99" s="153"/>
      <c r="B99" s="183" t="s">
        <v>88</v>
      </c>
      <c r="C99" s="170" t="e">
        <f t="shared" si="0"/>
        <v>#N/A</v>
      </c>
      <c r="D99" s="170" t="e">
        <f t="shared" si="0"/>
        <v>#N/A</v>
      </c>
      <c r="E99" s="170" t="e">
        <f t="shared" si="0"/>
        <v>#N/A</v>
      </c>
      <c r="F99" s="170" t="e">
        <f t="shared" si="0"/>
        <v>#N/A</v>
      </c>
      <c r="G99" s="170" t="e">
        <f t="shared" si="0"/>
        <v>#N/A</v>
      </c>
      <c r="H99" s="130"/>
      <c r="I99" s="130"/>
      <c r="J99" s="130"/>
      <c r="K99" s="131"/>
    </row>
    <row r="100" spans="1:11" ht="21" customHeight="1" x14ac:dyDescent="0.35">
      <c r="A100" s="153"/>
      <c r="B100" s="183" t="s">
        <v>89</v>
      </c>
      <c r="C100" s="170" t="e">
        <f t="shared" si="0"/>
        <v>#N/A</v>
      </c>
      <c r="D100" s="170" t="e">
        <f t="shared" si="0"/>
        <v>#N/A</v>
      </c>
      <c r="E100" s="170" t="e">
        <f t="shared" si="0"/>
        <v>#N/A</v>
      </c>
      <c r="F100" s="170" t="e">
        <f t="shared" si="0"/>
        <v>#N/A</v>
      </c>
      <c r="G100" s="170" t="e">
        <f t="shared" si="0"/>
        <v>#N/A</v>
      </c>
      <c r="H100" s="130"/>
      <c r="I100" s="130"/>
      <c r="J100" s="130"/>
      <c r="K100" s="131"/>
    </row>
    <row r="101" spans="1:11" x14ac:dyDescent="0.35">
      <c r="A101" s="153"/>
      <c r="B101" s="130"/>
      <c r="C101" s="130"/>
      <c r="D101" s="130"/>
      <c r="E101" s="130"/>
      <c r="F101" s="130"/>
      <c r="G101" s="130"/>
      <c r="H101" s="130"/>
      <c r="I101" s="130"/>
      <c r="J101" s="130"/>
      <c r="K101" s="131"/>
    </row>
    <row r="102" spans="1:11" x14ac:dyDescent="0.35">
      <c r="A102" s="153"/>
      <c r="B102" s="130"/>
      <c r="C102" s="130"/>
      <c r="D102" s="130"/>
      <c r="E102" s="130"/>
      <c r="F102" s="130"/>
      <c r="G102" s="130"/>
      <c r="H102" s="130"/>
      <c r="I102" s="130"/>
      <c r="J102" s="130"/>
      <c r="K102" s="131"/>
    </row>
    <row r="103" spans="1:11" ht="21" customHeight="1" x14ac:dyDescent="0.35">
      <c r="A103" s="191" t="s">
        <v>134</v>
      </c>
      <c r="B103" s="130"/>
      <c r="C103" s="130"/>
      <c r="D103" s="130"/>
      <c r="E103" s="130"/>
      <c r="F103" s="130"/>
      <c r="G103" s="202" t="e">
        <f>VLOOKUP($B$6,data!$A$1:$BN$33,data!BF$30,FALSE)</f>
        <v>#N/A</v>
      </c>
      <c r="H103" s="193"/>
      <c r="I103" s="130"/>
      <c r="J103" s="130"/>
      <c r="K103" s="131"/>
    </row>
    <row r="104" spans="1:11" x14ac:dyDescent="0.35">
      <c r="A104" s="153"/>
      <c r="B104" s="130"/>
      <c r="C104" s="130"/>
      <c r="D104" s="130"/>
      <c r="E104" s="130"/>
      <c r="F104" s="130"/>
      <c r="G104" s="130"/>
      <c r="H104" s="130"/>
      <c r="I104" s="130"/>
      <c r="J104" s="130"/>
      <c r="K104" s="131"/>
    </row>
    <row r="105" spans="1:11" x14ac:dyDescent="0.35">
      <c r="A105" s="201"/>
      <c r="B105" s="130"/>
      <c r="C105" s="130"/>
      <c r="D105" s="130"/>
      <c r="E105" s="130"/>
      <c r="F105" s="130"/>
      <c r="G105" s="130"/>
      <c r="H105" s="130"/>
      <c r="I105" s="130"/>
      <c r="J105" s="130"/>
      <c r="K105" s="131"/>
    </row>
    <row r="106" spans="1:11" ht="15" thickBot="1" x14ac:dyDescent="0.4">
      <c r="A106" s="149"/>
      <c r="B106" s="150"/>
      <c r="C106" s="150"/>
      <c r="D106" s="150"/>
      <c r="E106" s="150"/>
      <c r="F106" s="150"/>
      <c r="G106" s="150"/>
      <c r="H106" s="150"/>
      <c r="I106" s="150"/>
      <c r="J106" s="150"/>
      <c r="K106" s="151"/>
    </row>
    <row r="110" spans="1:11" ht="15" customHeight="1" x14ac:dyDescent="0.35">
      <c r="A110" s="247"/>
      <c r="B110" s="247"/>
      <c r="C110" s="247"/>
      <c r="D110" s="247"/>
      <c r="E110" s="247"/>
      <c r="F110" s="247"/>
      <c r="G110" s="247"/>
      <c r="H110" s="247"/>
      <c r="I110" s="247"/>
      <c r="J110" s="247"/>
    </row>
    <row r="111" spans="1:11" x14ac:dyDescent="0.35">
      <c r="A111" s="247"/>
      <c r="B111" s="247"/>
      <c r="C111" s="247"/>
      <c r="D111" s="247"/>
      <c r="E111" s="247"/>
      <c r="F111" s="247"/>
      <c r="G111" s="247"/>
      <c r="H111" s="247"/>
      <c r="I111" s="247"/>
      <c r="J111" s="247"/>
    </row>
    <row r="112" spans="1:11" x14ac:dyDescent="0.35">
      <c r="A112" s="247"/>
      <c r="B112" s="247"/>
      <c r="C112" s="247"/>
      <c r="D112" s="247"/>
      <c r="E112" s="247"/>
      <c r="F112" s="247"/>
      <c r="G112" s="247"/>
      <c r="H112" s="247"/>
      <c r="I112" s="247"/>
      <c r="J112" s="247"/>
    </row>
    <row r="113" spans="1:10" x14ac:dyDescent="0.35">
      <c r="A113" s="247"/>
      <c r="B113" s="247"/>
      <c r="C113" s="247"/>
      <c r="D113" s="247"/>
      <c r="E113" s="247"/>
      <c r="F113" s="247"/>
      <c r="G113" s="247"/>
      <c r="H113" s="247"/>
      <c r="I113" s="247"/>
      <c r="J113" s="247"/>
    </row>
    <row r="115" spans="1:10" ht="27" customHeight="1" x14ac:dyDescent="0.35">
      <c r="A115" s="246"/>
      <c r="B115" s="246"/>
      <c r="C115" s="246"/>
      <c r="D115" s="246"/>
      <c r="E115" s="246"/>
      <c r="F115" s="246"/>
      <c r="G115" s="246"/>
      <c r="H115" s="246"/>
      <c r="I115" s="246"/>
      <c r="J115" s="246"/>
    </row>
    <row r="118" spans="1:10" ht="33" customHeight="1" x14ac:dyDescent="0.35">
      <c r="A118" s="246"/>
      <c r="B118" s="246"/>
      <c r="C118" s="246"/>
      <c r="D118" s="246"/>
      <c r="E118" s="246"/>
      <c r="F118" s="246"/>
      <c r="G118" s="246"/>
      <c r="H118" s="246"/>
      <c r="I118" s="246"/>
      <c r="J118" s="246"/>
    </row>
  </sheetData>
  <sheetProtection password="C01C" sheet="1" objects="1" scenarios="1"/>
  <pageMargins left="0.35433070866141736" right="0.31496062992125984" top="0.27559055118110237" bottom="0.31496062992125984" header="0.15748031496062992" footer="0.15748031496062992"/>
  <pageSetup paperSize="9" scale="59" fitToHeight="2" orientation="portrait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V31"/>
  <sheetViews>
    <sheetView workbookViewId="0">
      <selection activeCell="C37" sqref="C37"/>
    </sheetView>
  </sheetViews>
  <sheetFormatPr defaultRowHeight="14.5" x14ac:dyDescent="0.35"/>
  <cols>
    <col min="1" max="1" width="8.7265625" style="205"/>
    <col min="2" max="2" width="38.6328125" style="205" bestFit="1" customWidth="1"/>
    <col min="3" max="3" width="9.54296875" style="205" bestFit="1" customWidth="1"/>
    <col min="4" max="6" width="10.54296875" style="205" bestFit="1" customWidth="1"/>
    <col min="7" max="8" width="9.54296875" style="205" bestFit="1" customWidth="1"/>
    <col min="9" max="10" width="10.54296875" style="205" bestFit="1" customWidth="1"/>
    <col min="11" max="11" width="9.54296875" style="205" bestFit="1" customWidth="1"/>
    <col min="12" max="14" width="10.54296875" style="205" bestFit="1" customWidth="1"/>
    <col min="15" max="15" width="9.54296875" style="205" bestFit="1" customWidth="1"/>
    <col min="16" max="18" width="10.54296875" style="205" bestFit="1" customWidth="1"/>
    <col min="19" max="19" width="9.54296875" style="205" bestFit="1" customWidth="1"/>
    <col min="20" max="22" width="10.54296875" style="205" bestFit="1" customWidth="1"/>
    <col min="23" max="16384" width="8.7265625" style="205"/>
  </cols>
  <sheetData>
    <row r="2" spans="1:22" s="206" customFormat="1" x14ac:dyDescent="0.35">
      <c r="C2" s="205" t="s">
        <v>168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3" spans="1:22" x14ac:dyDescent="0.35">
      <c r="A3" s="205" t="s">
        <v>107</v>
      </c>
      <c r="B3" s="205" t="s">
        <v>69</v>
      </c>
      <c r="C3" s="206" t="str">
        <f>+data!BO1</f>
        <v>A1</v>
      </c>
      <c r="D3" s="206" t="str">
        <f>+data!BP1</f>
        <v>A2</v>
      </c>
      <c r="E3" s="206" t="str">
        <f>+data!BQ1</f>
        <v>A3</v>
      </c>
      <c r="F3" s="206" t="str">
        <f>+data!BR1</f>
        <v>A4</v>
      </c>
      <c r="G3" s="206" t="str">
        <f>+data!BS1</f>
        <v>B1</v>
      </c>
      <c r="H3" s="206" t="str">
        <f>+data!BT1</f>
        <v>B2</v>
      </c>
      <c r="I3" s="206" t="str">
        <f>+data!BU1</f>
        <v>B3</v>
      </c>
      <c r="J3" s="206" t="str">
        <f>+data!BV1</f>
        <v>B4</v>
      </c>
      <c r="K3" s="206" t="str">
        <f>+data!BW1</f>
        <v>C1</v>
      </c>
      <c r="L3" s="206" t="str">
        <f>+data!BX1</f>
        <v>C2</v>
      </c>
      <c r="M3" s="206" t="str">
        <f>+data!BY1</f>
        <v>C3</v>
      </c>
      <c r="N3" s="206" t="str">
        <f>+data!BZ1</f>
        <v>C4</v>
      </c>
      <c r="O3" s="206" t="str">
        <f>+data!CA1</f>
        <v>D1</v>
      </c>
      <c r="P3" s="206" t="str">
        <f>+data!CB1</f>
        <v>D2</v>
      </c>
      <c r="Q3" s="206" t="str">
        <f>+data!CC1</f>
        <v>D3</v>
      </c>
      <c r="R3" s="206" t="str">
        <f>+data!CD1</f>
        <v>D4</v>
      </c>
      <c r="S3" s="206" t="str">
        <f>+data!CE1</f>
        <v>E1</v>
      </c>
      <c r="T3" s="206" t="str">
        <f>+data!CF1</f>
        <v>E2</v>
      </c>
      <c r="U3" s="206" t="str">
        <f>+data!CG1</f>
        <v>E3</v>
      </c>
      <c r="V3" s="206" t="str">
        <f>+data!CH1</f>
        <v>E4</v>
      </c>
    </row>
    <row r="4" spans="1:22" x14ac:dyDescent="0.35">
      <c r="A4" s="205">
        <v>7006</v>
      </c>
      <c r="B4" s="205" t="s">
        <v>4</v>
      </c>
      <c r="C4" s="215">
        <f>+data!BO2</f>
        <v>1146.6794075489727</v>
      </c>
      <c r="D4" s="215">
        <f>+data!BP2</f>
        <v>3183.0575589591035</v>
      </c>
      <c r="E4" s="215">
        <f>+data!BQ2</f>
        <v>7934.6065789160748</v>
      </c>
      <c r="F4" s="215">
        <f>+data!BR2</f>
        <v>13364.948316009759</v>
      </c>
      <c r="G4" s="215">
        <f>+data!BS2</f>
        <v>1146.6794075489727</v>
      </c>
      <c r="H4" s="215">
        <f>+data!BT2</f>
        <v>1825.472124685683</v>
      </c>
      <c r="I4" s="215">
        <f>+data!BU2</f>
        <v>4540.6429932325236</v>
      </c>
      <c r="J4" s="215">
        <f>+data!BV2</f>
        <v>12007.362881736339</v>
      </c>
      <c r="K4" s="215">
        <f>+data!BW2</f>
        <v>1146.6794075489727</v>
      </c>
      <c r="L4" s="215">
        <f>+data!BX2</f>
        <v>3183.0575589591035</v>
      </c>
      <c r="M4" s="215">
        <f>+data!BY2</f>
        <v>7934.6065789160748</v>
      </c>
      <c r="N4" s="215">
        <f>+data!BZ2</f>
        <v>13364.948316009759</v>
      </c>
      <c r="O4" s="215">
        <f>+data!CA2</f>
        <v>1146.6794075489727</v>
      </c>
      <c r="P4" s="215">
        <f>+data!CB2</f>
        <v>3183.0575589591035</v>
      </c>
      <c r="Q4" s="215">
        <f>+data!CC2</f>
        <v>7934.6065789160748</v>
      </c>
      <c r="R4" s="215">
        <f>+data!CD2</f>
        <v>13364.948316009759</v>
      </c>
      <c r="S4" s="215">
        <f>+data!CE2</f>
        <v>1146.6794075489727</v>
      </c>
      <c r="T4" s="215">
        <f>+data!CF2</f>
        <v>3522.4539175274595</v>
      </c>
      <c r="U4" s="215">
        <f>+data!CG2</f>
        <v>8613.3992960527867</v>
      </c>
      <c r="V4" s="215">
        <f>+data!CH2</f>
        <v>14043.741033146469</v>
      </c>
    </row>
    <row r="5" spans="1:22" x14ac:dyDescent="0.35">
      <c r="A5" s="205">
        <v>7009</v>
      </c>
      <c r="B5" s="205" t="s">
        <v>6</v>
      </c>
      <c r="C5" s="215">
        <f>+data!BO3</f>
        <v>4336.0045411321262</v>
      </c>
      <c r="D5" s="215">
        <f>+data!BP3</f>
        <v>6372.3826925422572</v>
      </c>
      <c r="E5" s="215">
        <f>+data!BQ3</f>
        <v>11123.93171249923</v>
      </c>
      <c r="F5" s="215">
        <f>+data!BR3</f>
        <v>16554.273449592914</v>
      </c>
      <c r="G5" s="215">
        <f>+data!BS3</f>
        <v>4336.0045411321262</v>
      </c>
      <c r="H5" s="215">
        <f>+data!BT3</f>
        <v>5014.7972582688362</v>
      </c>
      <c r="I5" s="215">
        <f>+data!BU3</f>
        <v>7729.9681268156774</v>
      </c>
      <c r="J5" s="215">
        <f>+data!BV3</f>
        <v>15196.688015319494</v>
      </c>
      <c r="K5" s="215">
        <f>+data!BW3</f>
        <v>4336.0045411321262</v>
      </c>
      <c r="L5" s="215">
        <f>+data!BX3</f>
        <v>6372.3826925422572</v>
      </c>
      <c r="M5" s="215">
        <f>+data!BY3</f>
        <v>11123.93171249923</v>
      </c>
      <c r="N5" s="215">
        <f>+data!BZ3</f>
        <v>16554.273449592914</v>
      </c>
      <c r="O5" s="215">
        <f>+data!CA3</f>
        <v>4336.0045411321262</v>
      </c>
      <c r="P5" s="215">
        <f>+data!CB3</f>
        <v>6372.3826925422572</v>
      </c>
      <c r="Q5" s="215">
        <f>+data!CC3</f>
        <v>11123.93171249923</v>
      </c>
      <c r="R5" s="215">
        <f>+data!CD3</f>
        <v>16554.273449592914</v>
      </c>
      <c r="S5" s="215">
        <f>+data!CE3</f>
        <v>4336.0045411321262</v>
      </c>
      <c r="T5" s="215">
        <f>+data!CF3</f>
        <v>6711.7790511106132</v>
      </c>
      <c r="U5" s="215">
        <f>+data!CG3</f>
        <v>11802.724429635942</v>
      </c>
      <c r="V5" s="215">
        <f>+data!CH3</f>
        <v>17233.066166729623</v>
      </c>
    </row>
    <row r="6" spans="1:22" x14ac:dyDescent="0.35">
      <c r="A6" s="205">
        <v>7012</v>
      </c>
      <c r="B6" s="205" t="s">
        <v>7</v>
      </c>
      <c r="C6" s="215">
        <f>+data!BO4</f>
        <v>5967.6434676434683</v>
      </c>
      <c r="D6" s="215">
        <f>+data!BP4</f>
        <v>8004.0216190535994</v>
      </c>
      <c r="E6" s="215">
        <f>+data!BQ4</f>
        <v>12755.57063901057</v>
      </c>
      <c r="F6" s="215">
        <f>+data!BR4</f>
        <v>18185.912376104254</v>
      </c>
      <c r="G6" s="215">
        <f>+data!BS4</f>
        <v>5967.6434676434683</v>
      </c>
      <c r="H6" s="215">
        <f>+data!BT4</f>
        <v>6646.4361847801783</v>
      </c>
      <c r="I6" s="215">
        <f>+data!BU4</f>
        <v>9361.6070533270195</v>
      </c>
      <c r="J6" s="215">
        <f>+data!BV4</f>
        <v>16828.326941830834</v>
      </c>
      <c r="K6" s="215">
        <f>+data!BW4</f>
        <v>5967.6434676434683</v>
      </c>
      <c r="L6" s="215">
        <f>+data!BX4</f>
        <v>8004.0216190535994</v>
      </c>
      <c r="M6" s="215">
        <f>+data!BY4</f>
        <v>12755.57063901057</v>
      </c>
      <c r="N6" s="215">
        <f>+data!BZ4</f>
        <v>18185.912376104254</v>
      </c>
      <c r="O6" s="215">
        <f>+data!CA4</f>
        <v>5967.6434676434683</v>
      </c>
      <c r="P6" s="215">
        <f>+data!CB4</f>
        <v>8004.0216190535994</v>
      </c>
      <c r="Q6" s="215">
        <f>+data!CC4</f>
        <v>12755.57063901057</v>
      </c>
      <c r="R6" s="215">
        <f>+data!CD4</f>
        <v>18185.912376104254</v>
      </c>
      <c r="S6" s="215">
        <f>+data!CE4</f>
        <v>5967.6434676434683</v>
      </c>
      <c r="T6" s="215">
        <f>+data!CF4</f>
        <v>8343.4179776219553</v>
      </c>
      <c r="U6" s="215">
        <f>+data!CG4</f>
        <v>13434.363356147282</v>
      </c>
      <c r="V6" s="215">
        <f>+data!CH4</f>
        <v>18864.705093240966</v>
      </c>
    </row>
    <row r="7" spans="1:22" x14ac:dyDescent="0.35">
      <c r="A7" s="205">
        <v>7013</v>
      </c>
      <c r="B7" s="205" t="s">
        <v>8</v>
      </c>
      <c r="C7" s="215">
        <f>+data!BO5</f>
        <v>2406.3015853551674</v>
      </c>
      <c r="D7" s="215">
        <f>+data!BP5</f>
        <v>4442.679736765298</v>
      </c>
      <c r="E7" s="215">
        <f>+data!BQ5</f>
        <v>9194.2287567222702</v>
      </c>
      <c r="F7" s="215">
        <f>+data!BR5</f>
        <v>14624.570493815954</v>
      </c>
      <c r="G7" s="215">
        <f>+data!BS5</f>
        <v>2406.3015853551674</v>
      </c>
      <c r="H7" s="215">
        <f>+data!BT5</f>
        <v>3085.0943024918779</v>
      </c>
      <c r="I7" s="215">
        <f>+data!BU5</f>
        <v>5800.265171038719</v>
      </c>
      <c r="J7" s="215">
        <f>+data!BV5</f>
        <v>13266.985059542534</v>
      </c>
      <c r="K7" s="215">
        <f>+data!BW5</f>
        <v>2406.3015853551674</v>
      </c>
      <c r="L7" s="215">
        <f>+data!BX5</f>
        <v>4442.679736765298</v>
      </c>
      <c r="M7" s="215">
        <f>+data!BY5</f>
        <v>9194.2287567222702</v>
      </c>
      <c r="N7" s="215">
        <f>+data!BZ5</f>
        <v>14624.570493815954</v>
      </c>
      <c r="O7" s="215">
        <f>+data!CA5</f>
        <v>2406.3015853551674</v>
      </c>
      <c r="P7" s="215">
        <f>+data!CB5</f>
        <v>4442.679736765298</v>
      </c>
      <c r="Q7" s="215">
        <f>+data!CC5</f>
        <v>9194.2287567222702</v>
      </c>
      <c r="R7" s="215">
        <f>+data!CD5</f>
        <v>14624.570493815954</v>
      </c>
      <c r="S7" s="215">
        <f>+data!CE5</f>
        <v>2406.3015853551674</v>
      </c>
      <c r="T7" s="215">
        <f>+data!CF5</f>
        <v>4782.0760953336539</v>
      </c>
      <c r="U7" s="215">
        <f>+data!CG5</f>
        <v>9873.0214738589821</v>
      </c>
      <c r="V7" s="215">
        <f>+data!CH5</f>
        <v>15303.363210952664</v>
      </c>
    </row>
    <row r="8" spans="1:22" x14ac:dyDescent="0.35">
      <c r="A8" s="205">
        <v>7014</v>
      </c>
      <c r="B8" s="205" t="s">
        <v>9</v>
      </c>
      <c r="C8" s="215">
        <f>+data!BO6</f>
        <v>2395.9185597656779</v>
      </c>
      <c r="D8" s="215">
        <f>+data!BP6</f>
        <v>4432.2967111758089</v>
      </c>
      <c r="E8" s="215">
        <f>+data!BQ6</f>
        <v>9183.8457311327784</v>
      </c>
      <c r="F8" s="215">
        <f>+data!BR6</f>
        <v>14614.187468226462</v>
      </c>
      <c r="G8" s="215">
        <f>+data!BS6</f>
        <v>2395.9185597656779</v>
      </c>
      <c r="H8" s="215">
        <f>+data!BT6</f>
        <v>3074.7112769023884</v>
      </c>
      <c r="I8" s="215">
        <f>+data!BU6</f>
        <v>5789.882145449229</v>
      </c>
      <c r="J8" s="215">
        <f>+data!BV6</f>
        <v>13256.602033953042</v>
      </c>
      <c r="K8" s="215">
        <f>+data!BW6</f>
        <v>2395.9185597656779</v>
      </c>
      <c r="L8" s="215">
        <f>+data!BX6</f>
        <v>4432.2967111758089</v>
      </c>
      <c r="M8" s="215">
        <f>+data!BY6</f>
        <v>9183.8457311327784</v>
      </c>
      <c r="N8" s="215">
        <f>+data!BZ6</f>
        <v>14614.187468226462</v>
      </c>
      <c r="O8" s="215">
        <f>+data!CA6</f>
        <v>2395.9185597656779</v>
      </c>
      <c r="P8" s="215">
        <f>+data!CB6</f>
        <v>4432.2967111758089</v>
      </c>
      <c r="Q8" s="215">
        <f>+data!CC6</f>
        <v>9183.8457311327784</v>
      </c>
      <c r="R8" s="215">
        <f>+data!CD6</f>
        <v>14614.187468226462</v>
      </c>
      <c r="S8" s="215">
        <f>+data!CE6</f>
        <v>2395.9185597656779</v>
      </c>
      <c r="T8" s="215">
        <f>+data!CF6</f>
        <v>4771.6930697441649</v>
      </c>
      <c r="U8" s="215">
        <f>+data!CG6</f>
        <v>9862.6384482694903</v>
      </c>
      <c r="V8" s="215">
        <f>+data!CH6</f>
        <v>15292.980185363174</v>
      </c>
    </row>
    <row r="9" spans="1:22" x14ac:dyDescent="0.35">
      <c r="A9" s="205">
        <v>7016</v>
      </c>
      <c r="B9" s="205" t="s">
        <v>10</v>
      </c>
      <c r="C9" s="215">
        <f>+data!BO7</f>
        <v>5217.9259981972918</v>
      </c>
      <c r="D9" s="215">
        <f>+data!BP7</f>
        <v>7254.304149607422</v>
      </c>
      <c r="E9" s="215">
        <f>+data!BQ7</f>
        <v>12005.853169564394</v>
      </c>
      <c r="F9" s="215">
        <f>+data!BR7</f>
        <v>17436.194906658078</v>
      </c>
      <c r="G9" s="215">
        <f>+data!BS7</f>
        <v>5217.9259981972918</v>
      </c>
      <c r="H9" s="215">
        <f>+data!BT7</f>
        <v>5896.7187153340019</v>
      </c>
      <c r="I9" s="215">
        <f>+data!BU7</f>
        <v>8611.8895838808421</v>
      </c>
      <c r="J9" s="215">
        <f>+data!BV7</f>
        <v>16078.609472384658</v>
      </c>
      <c r="K9" s="215">
        <f>+data!BW7</f>
        <v>5217.9259981972918</v>
      </c>
      <c r="L9" s="215">
        <f>+data!BX7</f>
        <v>7254.304149607422</v>
      </c>
      <c r="M9" s="215">
        <f>+data!BY7</f>
        <v>12005.853169564394</v>
      </c>
      <c r="N9" s="215">
        <f>+data!BZ7</f>
        <v>17436.194906658078</v>
      </c>
      <c r="O9" s="215">
        <f>+data!CA7</f>
        <v>5217.9259981972918</v>
      </c>
      <c r="P9" s="215">
        <f>+data!CB7</f>
        <v>7254.304149607422</v>
      </c>
      <c r="Q9" s="215">
        <f>+data!CC7</f>
        <v>12005.853169564394</v>
      </c>
      <c r="R9" s="215">
        <f>+data!CD7</f>
        <v>17436.194906658078</v>
      </c>
      <c r="S9" s="215">
        <f>+data!CE7</f>
        <v>5217.9259981972918</v>
      </c>
      <c r="T9" s="215">
        <f>+data!CF7</f>
        <v>7593.7005081757779</v>
      </c>
      <c r="U9" s="215">
        <f>+data!CG7</f>
        <v>12684.645886701106</v>
      </c>
      <c r="V9" s="215">
        <f>+data!CH7</f>
        <v>18114.98762379479</v>
      </c>
    </row>
    <row r="10" spans="1:22" x14ac:dyDescent="0.35">
      <c r="A10" s="205">
        <v>7026</v>
      </c>
      <c r="B10" s="205" t="s">
        <v>11</v>
      </c>
      <c r="C10" s="215">
        <f>+data!BO8</f>
        <v>3137.5712894700237</v>
      </c>
      <c r="D10" s="215">
        <f>+data!BP8</f>
        <v>5173.9494408801547</v>
      </c>
      <c r="E10" s="215">
        <f>+data!BQ8</f>
        <v>9925.4984608371269</v>
      </c>
      <c r="F10" s="215">
        <f>+data!BR8</f>
        <v>15355.840197930811</v>
      </c>
      <c r="G10" s="215">
        <f>+data!BS8</f>
        <v>3137.5712894700237</v>
      </c>
      <c r="H10" s="215">
        <f>+data!BT8</f>
        <v>3816.3640066067342</v>
      </c>
      <c r="I10" s="215">
        <f>+data!BU8</f>
        <v>6531.5348751535748</v>
      </c>
      <c r="J10" s="215">
        <f>+data!BV8</f>
        <v>13998.254763657391</v>
      </c>
      <c r="K10" s="215">
        <f>+data!BW8</f>
        <v>3137.5712894700237</v>
      </c>
      <c r="L10" s="215">
        <f>+data!BX8</f>
        <v>5173.9494408801547</v>
      </c>
      <c r="M10" s="215">
        <f>+data!BY8</f>
        <v>9925.4984608371269</v>
      </c>
      <c r="N10" s="215">
        <f>+data!BZ8</f>
        <v>15355.840197930811</v>
      </c>
      <c r="O10" s="215">
        <f>+data!CA8</f>
        <v>3137.5712894700237</v>
      </c>
      <c r="P10" s="215">
        <f>+data!CB8</f>
        <v>5173.9494408801547</v>
      </c>
      <c r="Q10" s="215">
        <f>+data!CC8</f>
        <v>9925.4984608371269</v>
      </c>
      <c r="R10" s="215">
        <f>+data!CD8</f>
        <v>15355.840197930811</v>
      </c>
      <c r="S10" s="215">
        <f>+data!CE8</f>
        <v>3137.5712894700237</v>
      </c>
      <c r="T10" s="215">
        <f>+data!CF8</f>
        <v>5513.3457994485107</v>
      </c>
      <c r="U10" s="215">
        <f>+data!CG8</f>
        <v>10604.291177973839</v>
      </c>
      <c r="V10" s="215">
        <f>+data!CH8</f>
        <v>16034.632915067519</v>
      </c>
    </row>
    <row r="11" spans="1:22" x14ac:dyDescent="0.35">
      <c r="A11" s="205">
        <v>7027</v>
      </c>
      <c r="B11" s="205" t="s">
        <v>12</v>
      </c>
      <c r="C11" s="215">
        <f>+data!BO9</f>
        <v>1677.913746185166</v>
      </c>
      <c r="D11" s="215">
        <f>+data!BP9</f>
        <v>3714.2918975952966</v>
      </c>
      <c r="E11" s="215">
        <f>+data!BQ9</f>
        <v>8465.8409175522684</v>
      </c>
      <c r="F11" s="215">
        <f>+data!BR9</f>
        <v>13896.182654645952</v>
      </c>
      <c r="G11" s="215">
        <f>+data!BS9</f>
        <v>1677.913746185166</v>
      </c>
      <c r="H11" s="215">
        <f>+data!BT9</f>
        <v>2356.7064633218761</v>
      </c>
      <c r="I11" s="215">
        <f>+data!BU9</f>
        <v>5071.8773318687172</v>
      </c>
      <c r="J11" s="215">
        <f>+data!BV9</f>
        <v>12538.597220372532</v>
      </c>
      <c r="K11" s="215">
        <f>+data!BW9</f>
        <v>1677.913746185166</v>
      </c>
      <c r="L11" s="215">
        <f>+data!BX9</f>
        <v>3714.2918975952966</v>
      </c>
      <c r="M11" s="215">
        <f>+data!BY9</f>
        <v>8465.8409175522684</v>
      </c>
      <c r="N11" s="215">
        <f>+data!BZ9</f>
        <v>13896.182654645952</v>
      </c>
      <c r="O11" s="215">
        <f>+data!CA9</f>
        <v>1677.913746185166</v>
      </c>
      <c r="P11" s="215">
        <f>+data!CB9</f>
        <v>3714.2918975952966</v>
      </c>
      <c r="Q11" s="215">
        <f>+data!CC9</f>
        <v>8465.8409175522684</v>
      </c>
      <c r="R11" s="215">
        <f>+data!CD9</f>
        <v>13896.182654645952</v>
      </c>
      <c r="S11" s="215">
        <f>+data!CE9</f>
        <v>1677.913746185166</v>
      </c>
      <c r="T11" s="215">
        <f>+data!CF9</f>
        <v>4053.6882561636521</v>
      </c>
      <c r="U11" s="215">
        <f>+data!CG9</f>
        <v>9144.6336346889802</v>
      </c>
      <c r="V11" s="215">
        <f>+data!CH9</f>
        <v>14574.975371782662</v>
      </c>
    </row>
    <row r="12" spans="1:22" x14ac:dyDescent="0.35">
      <c r="A12" s="205">
        <v>7030</v>
      </c>
      <c r="B12" s="205" t="s">
        <v>13</v>
      </c>
      <c r="C12" s="215">
        <f>+data!BO10</f>
        <v>6513.9740067624698</v>
      </c>
      <c r="D12" s="215">
        <f>+data!BP10</f>
        <v>8550.3521581726018</v>
      </c>
      <c r="E12" s="215">
        <f>+data!BQ10</f>
        <v>13301.90117812957</v>
      </c>
      <c r="F12" s="215">
        <f>+data!BR10</f>
        <v>18732.242915223254</v>
      </c>
      <c r="G12" s="215">
        <f>+data!BS10</f>
        <v>6513.9740067624698</v>
      </c>
      <c r="H12" s="215">
        <f>+data!BT10</f>
        <v>7192.7667238991808</v>
      </c>
      <c r="I12" s="215">
        <f>+data!BU10</f>
        <v>9907.9375924460219</v>
      </c>
      <c r="J12" s="215">
        <f>+data!BV10</f>
        <v>17374.657480949834</v>
      </c>
      <c r="K12" s="215">
        <f>+data!BW10</f>
        <v>6513.9740067624698</v>
      </c>
      <c r="L12" s="215">
        <f>+data!BX10</f>
        <v>8550.3521581726018</v>
      </c>
      <c r="M12" s="215">
        <f>+data!BY10</f>
        <v>13301.90117812957</v>
      </c>
      <c r="N12" s="215">
        <f>+data!BZ10</f>
        <v>18732.242915223254</v>
      </c>
      <c r="O12" s="215">
        <f>+data!CA10</f>
        <v>6513.9740067624698</v>
      </c>
      <c r="P12" s="215">
        <f>+data!CB10</f>
        <v>8550.3521581726018</v>
      </c>
      <c r="Q12" s="215">
        <f>+data!CC10</f>
        <v>13301.90117812957</v>
      </c>
      <c r="R12" s="215">
        <f>+data!CD10</f>
        <v>18732.242915223254</v>
      </c>
      <c r="S12" s="215">
        <f>+data!CE10</f>
        <v>6513.9740067624698</v>
      </c>
      <c r="T12" s="215">
        <f>+data!CF10</f>
        <v>8889.7485167409577</v>
      </c>
      <c r="U12" s="215">
        <f>+data!CG10</f>
        <v>13980.693895266282</v>
      </c>
      <c r="V12" s="215">
        <f>+data!CH10</f>
        <v>19411.035632359966</v>
      </c>
    </row>
    <row r="13" spans="1:22" x14ac:dyDescent="0.35">
      <c r="A13" s="205">
        <v>7031</v>
      </c>
      <c r="B13" s="205" t="s">
        <v>35</v>
      </c>
      <c r="C13" s="215">
        <f>+data!BO11</f>
        <v>1918.6345846787067</v>
      </c>
      <c r="D13" s="215">
        <f>+data!BP11</f>
        <v>3955.0127360888378</v>
      </c>
      <c r="E13" s="215">
        <f>+data!BQ11</f>
        <v>8706.5617560458086</v>
      </c>
      <c r="F13" s="215">
        <f>+data!BR11</f>
        <v>14136.903493139493</v>
      </c>
      <c r="G13" s="215">
        <f>+data!BS11</f>
        <v>1918.6345846787067</v>
      </c>
      <c r="H13" s="215">
        <f>+data!BT11</f>
        <v>2597.4273018154172</v>
      </c>
      <c r="I13" s="215">
        <f>+data!BU11</f>
        <v>5312.5981703622574</v>
      </c>
      <c r="J13" s="215">
        <f>+data!BV11</f>
        <v>12779.318058866073</v>
      </c>
      <c r="K13" s="215">
        <f>+data!BW11</f>
        <v>1918.6345846787067</v>
      </c>
      <c r="L13" s="215">
        <f>+data!BX11</f>
        <v>3955.0127360888378</v>
      </c>
      <c r="M13" s="215">
        <f>+data!BY11</f>
        <v>8706.5617560458086</v>
      </c>
      <c r="N13" s="215">
        <f>+data!BZ11</f>
        <v>14136.903493139493</v>
      </c>
      <c r="O13" s="215">
        <f>+data!CA11</f>
        <v>1918.6345846787067</v>
      </c>
      <c r="P13" s="215">
        <f>+data!CB11</f>
        <v>3955.0127360888378</v>
      </c>
      <c r="Q13" s="215">
        <f>+data!CC11</f>
        <v>8706.5617560458086</v>
      </c>
      <c r="R13" s="215">
        <f>+data!CD11</f>
        <v>14136.903493139493</v>
      </c>
      <c r="S13" s="215">
        <f>+data!CE11</f>
        <v>1918.6345846787067</v>
      </c>
      <c r="T13" s="215">
        <f>+data!CF11</f>
        <v>4294.4090946571932</v>
      </c>
      <c r="U13" s="215">
        <f>+data!CG11</f>
        <v>9385.3544731825205</v>
      </c>
      <c r="V13" s="215">
        <f>+data!CH11</f>
        <v>14815.696210276203</v>
      </c>
    </row>
    <row r="14" spans="1:22" x14ac:dyDescent="0.35">
      <c r="A14" s="205">
        <v>7033</v>
      </c>
      <c r="B14" s="205" t="s">
        <v>14</v>
      </c>
      <c r="C14" s="215">
        <f>+data!BO12</f>
        <v>0</v>
      </c>
      <c r="D14" s="215">
        <f>+data!BP12</f>
        <v>2036.3781514101308</v>
      </c>
      <c r="E14" s="215">
        <f>+data!BQ12</f>
        <v>6787.9271713671023</v>
      </c>
      <c r="F14" s="215">
        <f>+data!BR12</f>
        <v>12218.268908460786</v>
      </c>
      <c r="G14" s="215">
        <f>+data!BS12</f>
        <v>0</v>
      </c>
      <c r="H14" s="215">
        <f>+data!BT12</f>
        <v>678.79271713671039</v>
      </c>
      <c r="I14" s="215">
        <f>+data!BU12</f>
        <v>3393.9635856835512</v>
      </c>
      <c r="J14" s="215">
        <f>+data!BV12</f>
        <v>10860.683474187366</v>
      </c>
      <c r="K14" s="215">
        <f>+data!BW12</f>
        <v>0</v>
      </c>
      <c r="L14" s="215">
        <f>+data!BX12</f>
        <v>2036.3781514101308</v>
      </c>
      <c r="M14" s="215">
        <f>+data!BY12</f>
        <v>6787.9271713671023</v>
      </c>
      <c r="N14" s="215">
        <f>+data!BZ12</f>
        <v>12218.268908460786</v>
      </c>
      <c r="O14" s="215">
        <f>+data!CA12</f>
        <v>0</v>
      </c>
      <c r="P14" s="215">
        <f>+data!CB12</f>
        <v>2036.3781514101308</v>
      </c>
      <c r="Q14" s="215">
        <f>+data!CC12</f>
        <v>6787.9271713671023</v>
      </c>
      <c r="R14" s="215">
        <f>+data!CD12</f>
        <v>12218.268908460786</v>
      </c>
      <c r="S14" s="215">
        <f>+data!CE12</f>
        <v>0</v>
      </c>
      <c r="T14" s="215">
        <f>+data!CF12</f>
        <v>2375.7745099784865</v>
      </c>
      <c r="U14" s="215">
        <f>+data!CG12</f>
        <v>7466.7198885038142</v>
      </c>
      <c r="V14" s="215">
        <f>+data!CH12</f>
        <v>12897.061625597496</v>
      </c>
    </row>
    <row r="15" spans="1:22" x14ac:dyDescent="0.35">
      <c r="A15" s="205">
        <v>7034</v>
      </c>
      <c r="B15" s="205" t="s">
        <v>15</v>
      </c>
      <c r="C15" s="215">
        <f>+data!BO13</f>
        <v>8279.5153564384327</v>
      </c>
      <c r="D15" s="215">
        <f>+data!BP13</f>
        <v>10315.893507848563</v>
      </c>
      <c r="E15" s="215">
        <f>+data!BQ13</f>
        <v>15067.442527805535</v>
      </c>
      <c r="F15" s="215">
        <f>+data!BR13</f>
        <v>20497.784264899219</v>
      </c>
      <c r="G15" s="215">
        <f>+data!BS13</f>
        <v>8279.5153564384327</v>
      </c>
      <c r="H15" s="215">
        <f>+data!BT13</f>
        <v>8958.3080735751428</v>
      </c>
      <c r="I15" s="215">
        <f>+data!BU13</f>
        <v>11673.478942121983</v>
      </c>
      <c r="J15" s="215">
        <f>+data!BV13</f>
        <v>19140.198830625799</v>
      </c>
      <c r="K15" s="215">
        <f>+data!BW13</f>
        <v>8279.5153564384327</v>
      </c>
      <c r="L15" s="215">
        <f>+data!BX13</f>
        <v>10315.893507848563</v>
      </c>
      <c r="M15" s="215">
        <f>+data!BY13</f>
        <v>15067.442527805535</v>
      </c>
      <c r="N15" s="215">
        <f>+data!BZ13</f>
        <v>20497.784264899219</v>
      </c>
      <c r="O15" s="215">
        <f>+data!CA13</f>
        <v>8279.5153564384327</v>
      </c>
      <c r="P15" s="215">
        <f>+data!CB13</f>
        <v>10315.893507848563</v>
      </c>
      <c r="Q15" s="215">
        <f>+data!CC13</f>
        <v>15067.442527805535</v>
      </c>
      <c r="R15" s="215">
        <f>+data!CD13</f>
        <v>20497.784264899219</v>
      </c>
      <c r="S15" s="215">
        <f>+data!CE13</f>
        <v>8279.5153564384327</v>
      </c>
      <c r="T15" s="215">
        <f>+data!CF13</f>
        <v>10655.289866416919</v>
      </c>
      <c r="U15" s="215">
        <f>+data!CG13</f>
        <v>15746.235244942247</v>
      </c>
      <c r="V15" s="215">
        <f>+data!CH13</f>
        <v>21176.576982035927</v>
      </c>
    </row>
    <row r="16" spans="1:22" x14ac:dyDescent="0.35">
      <c r="A16" s="205">
        <v>7035</v>
      </c>
      <c r="B16" s="205" t="s">
        <v>16</v>
      </c>
      <c r="C16" s="215">
        <f>+data!BO14</f>
        <v>1250.5600169501081</v>
      </c>
      <c r="D16" s="215">
        <f>+data!BP14</f>
        <v>3286.9381683602387</v>
      </c>
      <c r="E16" s="215">
        <f>+data!BQ14</f>
        <v>8038.48718831721</v>
      </c>
      <c r="F16" s="215">
        <f>+data!BR14</f>
        <v>13468.828925410893</v>
      </c>
      <c r="G16" s="215">
        <f>+data!BS14</f>
        <v>1250.5600169501081</v>
      </c>
      <c r="H16" s="215">
        <f>+data!BT14</f>
        <v>1929.3527340868186</v>
      </c>
      <c r="I16" s="215">
        <f>+data!BU14</f>
        <v>4644.5236026336588</v>
      </c>
      <c r="J16" s="215">
        <f>+data!BV14</f>
        <v>12111.243491137473</v>
      </c>
      <c r="K16" s="215">
        <f>+data!BW14</f>
        <v>1250.5600169501081</v>
      </c>
      <c r="L16" s="215">
        <f>+data!BX14</f>
        <v>3286.9381683602387</v>
      </c>
      <c r="M16" s="215">
        <f>+data!BY14</f>
        <v>8038.48718831721</v>
      </c>
      <c r="N16" s="215">
        <f>+data!BZ14</f>
        <v>13468.828925410893</v>
      </c>
      <c r="O16" s="215">
        <f>+data!CA14</f>
        <v>1250.5600169501081</v>
      </c>
      <c r="P16" s="215">
        <f>+data!CB14</f>
        <v>3286.9381683602387</v>
      </c>
      <c r="Q16" s="215">
        <f>+data!CC14</f>
        <v>8038.48718831721</v>
      </c>
      <c r="R16" s="215">
        <f>+data!CD14</f>
        <v>13468.828925410893</v>
      </c>
      <c r="S16" s="215">
        <f>+data!CE14</f>
        <v>1250.5600169501081</v>
      </c>
      <c r="T16" s="215">
        <f>+data!CF14</f>
        <v>3626.3345269285946</v>
      </c>
      <c r="U16" s="215">
        <f>+data!CG14</f>
        <v>8717.2799054539209</v>
      </c>
      <c r="V16" s="215">
        <f>+data!CH14</f>
        <v>14147.621642547603</v>
      </c>
    </row>
    <row r="17" spans="1:22" x14ac:dyDescent="0.35">
      <c r="A17" s="205">
        <v>7036</v>
      </c>
      <c r="B17" s="205" t="s">
        <v>17</v>
      </c>
      <c r="C17" s="215">
        <f>+data!BO15</f>
        <v>292.53915932397769</v>
      </c>
      <c r="D17" s="215">
        <f>+data!BP15</f>
        <v>2328.9173107341085</v>
      </c>
      <c r="E17" s="215">
        <f>+data!BQ15</f>
        <v>7080.4663306910807</v>
      </c>
      <c r="F17" s="215">
        <f>+data!BR15</f>
        <v>12510.808067784763</v>
      </c>
      <c r="G17" s="215">
        <f>+data!BS15</f>
        <v>292.53915932397769</v>
      </c>
      <c r="H17" s="215">
        <f>+data!BT15</f>
        <v>971.33187646068802</v>
      </c>
      <c r="I17" s="215">
        <f>+data!BU15</f>
        <v>3686.5027450075286</v>
      </c>
      <c r="J17" s="215">
        <f>+data!BV15</f>
        <v>11153.222633511343</v>
      </c>
      <c r="K17" s="215">
        <f>+data!BW15</f>
        <v>292.53915932397769</v>
      </c>
      <c r="L17" s="215">
        <f>+data!BX15</f>
        <v>2328.9173107341085</v>
      </c>
      <c r="M17" s="215">
        <f>+data!BY15</f>
        <v>7080.4663306910807</v>
      </c>
      <c r="N17" s="215">
        <f>+data!BZ15</f>
        <v>12510.808067784763</v>
      </c>
      <c r="O17" s="215">
        <f>+data!CA15</f>
        <v>292.53915932397769</v>
      </c>
      <c r="P17" s="215">
        <f>+data!CB15</f>
        <v>2328.9173107341085</v>
      </c>
      <c r="Q17" s="215">
        <f>+data!CC15</f>
        <v>7080.4663306910807</v>
      </c>
      <c r="R17" s="215">
        <f>+data!CD15</f>
        <v>12510.808067784763</v>
      </c>
      <c r="S17" s="215">
        <f>+data!CE15</f>
        <v>292.53915932397769</v>
      </c>
      <c r="T17" s="215">
        <f>+data!CF15</f>
        <v>2668.3136693024639</v>
      </c>
      <c r="U17" s="215">
        <f>+data!CG15</f>
        <v>7759.2590478277925</v>
      </c>
      <c r="V17" s="215">
        <f>+data!CH15</f>
        <v>13189.600784921473</v>
      </c>
    </row>
    <row r="18" spans="1:22" x14ac:dyDescent="0.35">
      <c r="A18" s="205">
        <v>7037</v>
      </c>
      <c r="B18" s="205" t="s">
        <v>18</v>
      </c>
      <c r="C18" s="215">
        <f>+data!BO16</f>
        <v>2747.2527472527477</v>
      </c>
      <c r="D18" s="215">
        <f>+data!BP16</f>
        <v>4783.6308986628783</v>
      </c>
      <c r="E18" s="215">
        <f>+data!BQ16</f>
        <v>9535.1799186198496</v>
      </c>
      <c r="F18" s="215">
        <f>+data!BR16</f>
        <v>14965.521655713534</v>
      </c>
      <c r="G18" s="215">
        <f>+data!BS16</f>
        <v>2747.2527472527477</v>
      </c>
      <c r="H18" s="215">
        <f>+data!BT16</f>
        <v>3426.0454643894582</v>
      </c>
      <c r="I18" s="215">
        <f>+data!BU16</f>
        <v>6141.2163329362993</v>
      </c>
      <c r="J18" s="215">
        <f>+data!BV16</f>
        <v>13607.936221440114</v>
      </c>
      <c r="K18" s="215">
        <f>+data!BW16</f>
        <v>2747.2527472527477</v>
      </c>
      <c r="L18" s="215">
        <f>+data!BX16</f>
        <v>4783.6308986628783</v>
      </c>
      <c r="M18" s="215">
        <f>+data!BY16</f>
        <v>9535.1799186198496</v>
      </c>
      <c r="N18" s="215">
        <f>+data!BZ16</f>
        <v>14965.521655713534</v>
      </c>
      <c r="O18" s="215">
        <f>+data!CA16</f>
        <v>2747.2527472527477</v>
      </c>
      <c r="P18" s="215">
        <f>+data!CB16</f>
        <v>4783.6308986628783</v>
      </c>
      <c r="Q18" s="215">
        <f>+data!CC16</f>
        <v>9535.1799186198496</v>
      </c>
      <c r="R18" s="215">
        <f>+data!CD16</f>
        <v>14965.521655713534</v>
      </c>
      <c r="S18" s="215">
        <f>+data!CE16</f>
        <v>2747.2527472527477</v>
      </c>
      <c r="T18" s="215">
        <f>+data!CF16</f>
        <v>5123.0272572312342</v>
      </c>
      <c r="U18" s="215">
        <f>+data!CG16</f>
        <v>10213.972635756561</v>
      </c>
      <c r="V18" s="215">
        <f>+data!CH16</f>
        <v>15644.314372850244</v>
      </c>
    </row>
    <row r="19" spans="1:22" x14ac:dyDescent="0.35">
      <c r="A19" s="205">
        <v>7038</v>
      </c>
      <c r="B19" s="205" t="s">
        <v>19</v>
      </c>
      <c r="C19" s="215">
        <f>+data!BO17</f>
        <v>1219.0824209575667</v>
      </c>
      <c r="D19" s="215">
        <f>+data!BP17</f>
        <v>3255.4605723676973</v>
      </c>
      <c r="E19" s="215">
        <f>+data!BQ17</f>
        <v>8007.009592324669</v>
      </c>
      <c r="F19" s="215">
        <f>+data!BR17</f>
        <v>13437.351329418352</v>
      </c>
      <c r="G19" s="215">
        <f>+data!BS17</f>
        <v>1219.0824209575667</v>
      </c>
      <c r="H19" s="215">
        <f>+data!BT17</f>
        <v>1897.875138094277</v>
      </c>
      <c r="I19" s="215">
        <f>+data!BU17</f>
        <v>4613.0460066411179</v>
      </c>
      <c r="J19" s="215">
        <f>+data!BV17</f>
        <v>12079.765895144932</v>
      </c>
      <c r="K19" s="215">
        <f>+data!BW17</f>
        <v>1219.0824209575667</v>
      </c>
      <c r="L19" s="215">
        <f>+data!BX17</f>
        <v>3255.4605723676973</v>
      </c>
      <c r="M19" s="215">
        <f>+data!BY17</f>
        <v>8007.009592324669</v>
      </c>
      <c r="N19" s="215">
        <f>+data!BZ17</f>
        <v>13437.351329418352</v>
      </c>
      <c r="O19" s="215">
        <f>+data!CA17</f>
        <v>1219.0824209575667</v>
      </c>
      <c r="P19" s="215">
        <f>+data!CB17</f>
        <v>3255.4605723676973</v>
      </c>
      <c r="Q19" s="215">
        <f>+data!CC17</f>
        <v>8007.009592324669</v>
      </c>
      <c r="R19" s="215">
        <f>+data!CD17</f>
        <v>13437.351329418352</v>
      </c>
      <c r="S19" s="215">
        <f>+data!CE17</f>
        <v>1219.0824209575667</v>
      </c>
      <c r="T19" s="215">
        <f>+data!CF17</f>
        <v>3594.8569309360532</v>
      </c>
      <c r="U19" s="215">
        <f>+data!CG17</f>
        <v>8685.8023094613818</v>
      </c>
      <c r="V19" s="215">
        <f>+data!CH17</f>
        <v>14116.144046555062</v>
      </c>
    </row>
    <row r="20" spans="1:22" x14ac:dyDescent="0.35">
      <c r="A20" s="205">
        <v>7040</v>
      </c>
      <c r="B20" s="205" t="s">
        <v>20</v>
      </c>
      <c r="C20" s="215">
        <f>+data!BO18</f>
        <v>2193.5619793607038</v>
      </c>
      <c r="D20" s="215">
        <f>+data!BP18</f>
        <v>4229.9401307708349</v>
      </c>
      <c r="E20" s="215">
        <f>+data!BQ18</f>
        <v>8981.4891507278044</v>
      </c>
      <c r="F20" s="215">
        <f>+data!BR18</f>
        <v>14411.830887821488</v>
      </c>
      <c r="G20" s="215">
        <f>+data!BS18</f>
        <v>2193.5619793607038</v>
      </c>
      <c r="H20" s="215">
        <f>+data!BT18</f>
        <v>2872.3546964974144</v>
      </c>
      <c r="I20" s="215">
        <f>+data!BU18</f>
        <v>5587.525565044255</v>
      </c>
      <c r="J20" s="215">
        <f>+data!BV18</f>
        <v>13054.245453548068</v>
      </c>
      <c r="K20" s="215">
        <f>+data!BW18</f>
        <v>2193.5619793607038</v>
      </c>
      <c r="L20" s="215">
        <f>+data!BX18</f>
        <v>4229.9401307708349</v>
      </c>
      <c r="M20" s="215">
        <f>+data!BY18</f>
        <v>8981.4891507278044</v>
      </c>
      <c r="N20" s="215">
        <f>+data!BZ18</f>
        <v>14411.830887821488</v>
      </c>
      <c r="O20" s="215">
        <f>+data!CA18</f>
        <v>2193.5619793607038</v>
      </c>
      <c r="P20" s="215">
        <f>+data!CB18</f>
        <v>4229.9401307708349</v>
      </c>
      <c r="Q20" s="215">
        <f>+data!CC18</f>
        <v>8981.4891507278044</v>
      </c>
      <c r="R20" s="215">
        <f>+data!CD18</f>
        <v>14411.830887821488</v>
      </c>
      <c r="S20" s="215">
        <f>+data!CE18</f>
        <v>2193.5619793607038</v>
      </c>
      <c r="T20" s="215">
        <f>+data!CF18</f>
        <v>4569.3364893391908</v>
      </c>
      <c r="U20" s="215">
        <f>+data!CG18</f>
        <v>9660.2818678645162</v>
      </c>
      <c r="V20" s="215">
        <f>+data!CH18</f>
        <v>15090.6236049582</v>
      </c>
    </row>
    <row r="21" spans="1:22" x14ac:dyDescent="0.35">
      <c r="A21" s="205">
        <v>7045</v>
      </c>
      <c r="B21" s="205" t="s">
        <v>21</v>
      </c>
      <c r="C21" s="215">
        <f>+data!BO19</f>
        <v>731.06773874037276</v>
      </c>
      <c r="D21" s="215">
        <f>+data!BP19</f>
        <v>2767.4458901505036</v>
      </c>
      <c r="E21" s="215">
        <f>+data!BQ19</f>
        <v>7518.9949101074753</v>
      </c>
      <c r="F21" s="215">
        <f>+data!BR19</f>
        <v>12949.33664720116</v>
      </c>
      <c r="G21" s="215">
        <f>+data!BS19</f>
        <v>731.06773874037276</v>
      </c>
      <c r="H21" s="215">
        <f>+data!BT19</f>
        <v>1409.860455877083</v>
      </c>
      <c r="I21" s="215">
        <f>+data!BU19</f>
        <v>4125.0313244239242</v>
      </c>
      <c r="J21" s="215">
        <f>+data!BV19</f>
        <v>11591.75121292774</v>
      </c>
      <c r="K21" s="215">
        <f>+data!BW19</f>
        <v>731.06773874037276</v>
      </c>
      <c r="L21" s="215">
        <f>+data!BX19</f>
        <v>2767.4458901505036</v>
      </c>
      <c r="M21" s="215">
        <f>+data!BY19</f>
        <v>7518.9949101074753</v>
      </c>
      <c r="N21" s="215">
        <f>+data!BZ19</f>
        <v>12949.33664720116</v>
      </c>
      <c r="O21" s="215">
        <f>+data!CA19</f>
        <v>731.06773874037276</v>
      </c>
      <c r="P21" s="215">
        <f>+data!CB19</f>
        <v>2767.4458901505036</v>
      </c>
      <c r="Q21" s="215">
        <f>+data!CC19</f>
        <v>7518.9949101074753</v>
      </c>
      <c r="R21" s="215">
        <f>+data!CD19</f>
        <v>12949.33664720116</v>
      </c>
      <c r="S21" s="215">
        <f>+data!CE19</f>
        <v>731.06773874037276</v>
      </c>
      <c r="T21" s="215">
        <f>+data!CF19</f>
        <v>3106.8422487188591</v>
      </c>
      <c r="U21" s="215">
        <f>+data!CG19</f>
        <v>8197.7876272441881</v>
      </c>
      <c r="V21" s="215">
        <f>+data!CH19</f>
        <v>13628.12936433787</v>
      </c>
    </row>
    <row r="22" spans="1:22" x14ac:dyDescent="0.35">
      <c r="A22" s="205">
        <v>7047</v>
      </c>
      <c r="B22" s="205" t="s">
        <v>22</v>
      </c>
      <c r="C22" s="215">
        <f>+data!BO20</f>
        <v>2457.6774576774578</v>
      </c>
      <c r="D22" s="215">
        <f>+data!BP20</f>
        <v>4494.0556090875889</v>
      </c>
      <c r="E22" s="215">
        <f>+data!BQ20</f>
        <v>9245.6046290445593</v>
      </c>
      <c r="F22" s="215">
        <f>+data!BR20</f>
        <v>14675.946366138243</v>
      </c>
      <c r="G22" s="215">
        <f>+data!BS20</f>
        <v>2457.6774576774578</v>
      </c>
      <c r="H22" s="215">
        <f>+data!BT20</f>
        <v>3136.4701748141683</v>
      </c>
      <c r="I22" s="215">
        <f>+data!BU20</f>
        <v>5851.641043361009</v>
      </c>
      <c r="J22" s="215">
        <f>+data!BV20</f>
        <v>13318.360931864823</v>
      </c>
      <c r="K22" s="215">
        <f>+data!BW20</f>
        <v>2457.6774576774578</v>
      </c>
      <c r="L22" s="215">
        <f>+data!BX20</f>
        <v>4494.0556090875889</v>
      </c>
      <c r="M22" s="215">
        <f>+data!BY20</f>
        <v>9245.6046290445593</v>
      </c>
      <c r="N22" s="215">
        <f>+data!BZ20</f>
        <v>14675.946366138243</v>
      </c>
      <c r="O22" s="215">
        <f>+data!CA20</f>
        <v>2457.6774576774578</v>
      </c>
      <c r="P22" s="215">
        <f>+data!CB20</f>
        <v>4494.0556090875889</v>
      </c>
      <c r="Q22" s="215">
        <f>+data!CC20</f>
        <v>9245.6046290445593</v>
      </c>
      <c r="R22" s="215">
        <f>+data!CD20</f>
        <v>14675.946366138243</v>
      </c>
      <c r="S22" s="215">
        <f>+data!CE20</f>
        <v>2457.6774576774578</v>
      </c>
      <c r="T22" s="215">
        <f>+data!CF20</f>
        <v>4833.4519676559448</v>
      </c>
      <c r="U22" s="215">
        <f>+data!CG20</f>
        <v>9924.3973461812711</v>
      </c>
      <c r="V22" s="215">
        <f>+data!CH20</f>
        <v>15354.739083274955</v>
      </c>
    </row>
    <row r="23" spans="1:22" x14ac:dyDescent="0.35">
      <c r="A23" s="205">
        <v>7049</v>
      </c>
      <c r="B23" s="205" t="s">
        <v>23</v>
      </c>
      <c r="C23" s="215">
        <f>+data!BO21</f>
        <v>3877.2929917529054</v>
      </c>
      <c r="D23" s="215">
        <f>+data!BP21</f>
        <v>5913.6711431630365</v>
      </c>
      <c r="E23" s="215">
        <f>+data!BQ21</f>
        <v>10665.220163120008</v>
      </c>
      <c r="F23" s="215">
        <f>+data!BR21</f>
        <v>16095.561900213692</v>
      </c>
      <c r="G23" s="215">
        <f>+data!BS21</f>
        <v>3877.2929917529054</v>
      </c>
      <c r="H23" s="215">
        <f>+data!BT21</f>
        <v>4556.0857088896155</v>
      </c>
      <c r="I23" s="215">
        <f>+data!BU21</f>
        <v>7271.2565774364566</v>
      </c>
      <c r="J23" s="215">
        <f>+data!BV21</f>
        <v>14737.976465940272</v>
      </c>
      <c r="K23" s="215">
        <f>+data!BW21</f>
        <v>3877.2929917529054</v>
      </c>
      <c r="L23" s="215">
        <f>+data!BX21</f>
        <v>5913.6711431630365</v>
      </c>
      <c r="M23" s="215">
        <f>+data!BY21</f>
        <v>10665.220163120008</v>
      </c>
      <c r="N23" s="215">
        <f>+data!BZ21</f>
        <v>16095.561900213692</v>
      </c>
      <c r="O23" s="215">
        <f>+data!CA21</f>
        <v>3877.2929917529054</v>
      </c>
      <c r="P23" s="215">
        <f>+data!CB21</f>
        <v>5913.6711431630365</v>
      </c>
      <c r="Q23" s="215">
        <f>+data!CC21</f>
        <v>10665.220163120008</v>
      </c>
      <c r="R23" s="215">
        <f>+data!CD21</f>
        <v>16095.561900213692</v>
      </c>
      <c r="S23" s="215">
        <f>+data!CE21</f>
        <v>3877.2929917529054</v>
      </c>
      <c r="T23" s="215">
        <f>+data!CF21</f>
        <v>6253.0675017313915</v>
      </c>
      <c r="U23" s="215">
        <f>+data!CG21</f>
        <v>11344.01288025672</v>
      </c>
      <c r="V23" s="215">
        <f>+data!CH21</f>
        <v>16774.3546173504</v>
      </c>
    </row>
    <row r="24" spans="1:22" x14ac:dyDescent="0.35">
      <c r="A24" s="205">
        <v>7050</v>
      </c>
      <c r="B24" s="205" t="s">
        <v>24</v>
      </c>
      <c r="C24" s="215">
        <f>+data!BO22</f>
        <v>5467.4755002278598</v>
      </c>
      <c r="D24" s="215">
        <f>+data!BP22</f>
        <v>7503.8536516379909</v>
      </c>
      <c r="E24" s="215">
        <f>+data!BQ22</f>
        <v>12255.402671594962</v>
      </c>
      <c r="F24" s="215">
        <f>+data!BR22</f>
        <v>17685.744408688646</v>
      </c>
      <c r="G24" s="215">
        <f>+data!BS22</f>
        <v>5467.4755002278598</v>
      </c>
      <c r="H24" s="215">
        <f>+data!BT22</f>
        <v>6146.2682173645699</v>
      </c>
      <c r="I24" s="215">
        <f>+data!BU22</f>
        <v>8861.4390859114101</v>
      </c>
      <c r="J24" s="215">
        <f>+data!BV22</f>
        <v>16328.158974415226</v>
      </c>
      <c r="K24" s="215">
        <f>+data!BW22</f>
        <v>5467.4755002278598</v>
      </c>
      <c r="L24" s="215">
        <f>+data!BX22</f>
        <v>7503.8536516379909</v>
      </c>
      <c r="M24" s="215">
        <f>+data!BY22</f>
        <v>12255.402671594962</v>
      </c>
      <c r="N24" s="215">
        <f>+data!BZ22</f>
        <v>17685.744408688646</v>
      </c>
      <c r="O24" s="215">
        <f>+data!CA22</f>
        <v>5467.4755002278598</v>
      </c>
      <c r="P24" s="215">
        <f>+data!CB22</f>
        <v>7503.8536516379909</v>
      </c>
      <c r="Q24" s="215">
        <f>+data!CC22</f>
        <v>12255.402671594962</v>
      </c>
      <c r="R24" s="215">
        <f>+data!CD22</f>
        <v>17685.744408688646</v>
      </c>
      <c r="S24" s="215">
        <f>+data!CE22</f>
        <v>5467.4755002278598</v>
      </c>
      <c r="T24" s="215">
        <f>+data!CF22</f>
        <v>7843.2500102063468</v>
      </c>
      <c r="U24" s="215">
        <f>+data!CG22</f>
        <v>12934.195388731674</v>
      </c>
      <c r="V24" s="215">
        <f>+data!CH22</f>
        <v>18364.537125825354</v>
      </c>
    </row>
    <row r="25" spans="1:22" x14ac:dyDescent="0.35">
      <c r="A25" s="205">
        <v>7051</v>
      </c>
      <c r="B25" s="205" t="s">
        <v>25</v>
      </c>
      <c r="C25" s="215">
        <f>+data!BO23</f>
        <v>1198.8011988011988</v>
      </c>
      <c r="D25" s="215">
        <f>+data!BP23</f>
        <v>3235.1793502113296</v>
      </c>
      <c r="E25" s="215">
        <f>+data!BQ23</f>
        <v>7986.7283701683009</v>
      </c>
      <c r="F25" s="215">
        <f>+data!BR23</f>
        <v>13417.070107261985</v>
      </c>
      <c r="G25" s="215">
        <f>+data!BS23</f>
        <v>1198.8011988011988</v>
      </c>
      <c r="H25" s="215">
        <f>+data!BT23</f>
        <v>1877.5939159379091</v>
      </c>
      <c r="I25" s="215">
        <f>+data!BU23</f>
        <v>4592.7647844847497</v>
      </c>
      <c r="J25" s="215">
        <f>+data!BV23</f>
        <v>12059.484672988565</v>
      </c>
      <c r="K25" s="215">
        <f>+data!BW23</f>
        <v>1198.8011988011988</v>
      </c>
      <c r="L25" s="215">
        <f>+data!BX23</f>
        <v>3235.1793502113296</v>
      </c>
      <c r="M25" s="215">
        <f>+data!BY23</f>
        <v>7986.7283701683009</v>
      </c>
      <c r="N25" s="215">
        <f>+data!BZ23</f>
        <v>13417.070107261985</v>
      </c>
      <c r="O25" s="215">
        <f>+data!CA23</f>
        <v>1198.8011988011988</v>
      </c>
      <c r="P25" s="215">
        <f>+data!CB23</f>
        <v>3235.1793502113296</v>
      </c>
      <c r="Q25" s="215">
        <f>+data!CC23</f>
        <v>7986.7283701683009</v>
      </c>
      <c r="R25" s="215">
        <f>+data!CD23</f>
        <v>13417.070107261985</v>
      </c>
      <c r="S25" s="215">
        <f>+data!CE23</f>
        <v>1198.8011988011988</v>
      </c>
      <c r="T25" s="215">
        <f>+data!CF23</f>
        <v>3574.5757087796856</v>
      </c>
      <c r="U25" s="215">
        <f>+data!CG23</f>
        <v>8665.5210873050128</v>
      </c>
      <c r="V25" s="215">
        <f>+data!CH23</f>
        <v>14095.862824398695</v>
      </c>
    </row>
    <row r="26" spans="1:22" x14ac:dyDescent="0.35">
      <c r="A26" s="205">
        <v>7052</v>
      </c>
      <c r="B26" s="205" t="s">
        <v>26</v>
      </c>
      <c r="C26" s="215">
        <f>+data!BO24</f>
        <v>4065.3276187643405</v>
      </c>
      <c r="D26" s="215">
        <f>+data!BP24</f>
        <v>6101.7057701744716</v>
      </c>
      <c r="E26" s="215">
        <f>+data!BQ24</f>
        <v>10853.254790131443</v>
      </c>
      <c r="F26" s="215">
        <f>+data!BR24</f>
        <v>16283.596527225127</v>
      </c>
      <c r="G26" s="215">
        <f>+data!BS24</f>
        <v>4065.3276187643405</v>
      </c>
      <c r="H26" s="215">
        <f>+data!BT24</f>
        <v>4744.1203359010506</v>
      </c>
      <c r="I26" s="215">
        <f>+data!BU24</f>
        <v>7459.2912044478917</v>
      </c>
      <c r="J26" s="215">
        <f>+data!BV24</f>
        <v>14926.011092951707</v>
      </c>
      <c r="K26" s="215">
        <f>+data!BW24</f>
        <v>4065.3276187643405</v>
      </c>
      <c r="L26" s="215">
        <f>+data!BX24</f>
        <v>6101.7057701744716</v>
      </c>
      <c r="M26" s="215">
        <f>+data!BY24</f>
        <v>10853.254790131443</v>
      </c>
      <c r="N26" s="215">
        <f>+data!BZ24</f>
        <v>16283.596527225127</v>
      </c>
      <c r="O26" s="215">
        <f>+data!CA24</f>
        <v>4065.3276187643405</v>
      </c>
      <c r="P26" s="215">
        <f>+data!CB24</f>
        <v>6101.7057701744716</v>
      </c>
      <c r="Q26" s="215">
        <f>+data!CC24</f>
        <v>10853.254790131443</v>
      </c>
      <c r="R26" s="215">
        <f>+data!CD24</f>
        <v>16283.596527225127</v>
      </c>
      <c r="S26" s="215">
        <f>+data!CE24</f>
        <v>4065.3276187643405</v>
      </c>
      <c r="T26" s="215">
        <f>+data!CF24</f>
        <v>6441.1021287428266</v>
      </c>
      <c r="U26" s="215">
        <f>+data!CG24</f>
        <v>11532.047507268155</v>
      </c>
      <c r="V26" s="215">
        <f>+data!CH24</f>
        <v>16962.389244361839</v>
      </c>
    </row>
    <row r="27" spans="1:22" x14ac:dyDescent="0.35">
      <c r="A27" s="205">
        <v>7053</v>
      </c>
      <c r="B27" s="205" t="s">
        <v>27</v>
      </c>
      <c r="C27" s="215">
        <f>+data!BO25</f>
        <v>3073.5339426928213</v>
      </c>
      <c r="D27" s="215">
        <f>+data!BP25</f>
        <v>5109.9120941029523</v>
      </c>
      <c r="E27" s="215">
        <f>+data!BQ25</f>
        <v>9861.4611140599227</v>
      </c>
      <c r="F27" s="215">
        <f>+data!BR25</f>
        <v>15291.802851153607</v>
      </c>
      <c r="G27" s="215">
        <f>+data!BS25</f>
        <v>3073.5339426928213</v>
      </c>
      <c r="H27" s="215">
        <f>+data!BT25</f>
        <v>3752.3266598295318</v>
      </c>
      <c r="I27" s="215">
        <f>+data!BU25</f>
        <v>6467.4975283763724</v>
      </c>
      <c r="J27" s="215">
        <f>+data!BV25</f>
        <v>13934.217416880187</v>
      </c>
      <c r="K27" s="215">
        <f>+data!BW25</f>
        <v>3073.5339426928213</v>
      </c>
      <c r="L27" s="215">
        <f>+data!BX25</f>
        <v>5109.9120941029523</v>
      </c>
      <c r="M27" s="215">
        <f>+data!BY25</f>
        <v>9861.4611140599227</v>
      </c>
      <c r="N27" s="215">
        <f>+data!BZ25</f>
        <v>15291.802851153607</v>
      </c>
      <c r="O27" s="215">
        <f>+data!CA25</f>
        <v>3073.5339426928213</v>
      </c>
      <c r="P27" s="215">
        <f>+data!CB25</f>
        <v>5109.9120941029523</v>
      </c>
      <c r="Q27" s="215">
        <f>+data!CC25</f>
        <v>9861.4611140599227</v>
      </c>
      <c r="R27" s="215">
        <f>+data!CD25</f>
        <v>15291.802851153607</v>
      </c>
      <c r="S27" s="215">
        <f>+data!CE25</f>
        <v>3073.5339426928213</v>
      </c>
      <c r="T27" s="215">
        <f>+data!CF25</f>
        <v>5449.3084526713083</v>
      </c>
      <c r="U27" s="215">
        <f>+data!CG25</f>
        <v>10540.253831196635</v>
      </c>
      <c r="V27" s="215">
        <f>+data!CH25</f>
        <v>15970.595568290319</v>
      </c>
    </row>
    <row r="28" spans="1:22" x14ac:dyDescent="0.35">
      <c r="A28" s="205">
        <v>7060</v>
      </c>
      <c r="B28" s="205" t="s">
        <v>28</v>
      </c>
      <c r="C28" s="215">
        <f>+data!BO26</f>
        <v>2070.8009228756614</v>
      </c>
      <c r="D28" s="215">
        <f>+data!BP26</f>
        <v>4107.179074285792</v>
      </c>
      <c r="E28" s="215">
        <f>+data!BQ26</f>
        <v>8858.7280942427624</v>
      </c>
      <c r="F28" s="215">
        <f>+data!BR26</f>
        <v>14289.069831336446</v>
      </c>
      <c r="G28" s="215">
        <f>+data!BS26</f>
        <v>2070.8009228756614</v>
      </c>
      <c r="H28" s="215">
        <f>+data!BT26</f>
        <v>2749.5936400123719</v>
      </c>
      <c r="I28" s="215">
        <f>+data!BU26</f>
        <v>5464.764508559213</v>
      </c>
      <c r="J28" s="215">
        <f>+data!BV26</f>
        <v>12931.484397063026</v>
      </c>
      <c r="K28" s="215">
        <f>+data!BW26</f>
        <v>2070.8009228756614</v>
      </c>
      <c r="L28" s="215">
        <f>+data!BX26</f>
        <v>4107.179074285792</v>
      </c>
      <c r="M28" s="215">
        <f>+data!BY26</f>
        <v>8858.7280942427624</v>
      </c>
      <c r="N28" s="215">
        <f>+data!BZ26</f>
        <v>14289.069831336446</v>
      </c>
      <c r="O28" s="215">
        <f>+data!CA26</f>
        <v>2070.8009228756614</v>
      </c>
      <c r="P28" s="215">
        <f>+data!CB26</f>
        <v>4107.179074285792</v>
      </c>
      <c r="Q28" s="215">
        <f>+data!CC26</f>
        <v>8858.7280942427624</v>
      </c>
      <c r="R28" s="215">
        <f>+data!CD26</f>
        <v>14289.069831336446</v>
      </c>
      <c r="S28" s="215">
        <f>+data!CE26</f>
        <v>2070.8009228756614</v>
      </c>
      <c r="T28" s="215">
        <f>+data!CF26</f>
        <v>4446.5754328541479</v>
      </c>
      <c r="U28" s="215">
        <f>+data!CG26</f>
        <v>9537.5208113794743</v>
      </c>
      <c r="V28" s="215">
        <f>+data!CH26</f>
        <v>14967.862548473156</v>
      </c>
    </row>
    <row r="29" spans="1:22" x14ac:dyDescent="0.35">
      <c r="A29" s="205">
        <v>7062</v>
      </c>
      <c r="B29" s="205" t="s">
        <v>29</v>
      </c>
      <c r="C29" s="215">
        <f>+data!BO27</f>
        <v>5718.0812087952181</v>
      </c>
      <c r="D29" s="215">
        <f>+data!BP27</f>
        <v>7754.4593602053492</v>
      </c>
      <c r="E29" s="215">
        <f>+data!BQ27</f>
        <v>12506.008380162322</v>
      </c>
      <c r="F29" s="215">
        <f>+data!BR27</f>
        <v>17936.350117256006</v>
      </c>
      <c r="G29" s="215">
        <f>+data!BS27</f>
        <v>5718.0812087952181</v>
      </c>
      <c r="H29" s="215">
        <f>+data!BT27</f>
        <v>6396.8739259319282</v>
      </c>
      <c r="I29" s="215">
        <f>+data!BU27</f>
        <v>9112.0447944787702</v>
      </c>
      <c r="J29" s="215">
        <f>+data!BV27</f>
        <v>16578.764682982586</v>
      </c>
      <c r="K29" s="215">
        <f>+data!BW27</f>
        <v>5718.0812087952181</v>
      </c>
      <c r="L29" s="215">
        <f>+data!BX27</f>
        <v>7754.4593602053492</v>
      </c>
      <c r="M29" s="215">
        <f>+data!BY27</f>
        <v>12506.008380162322</v>
      </c>
      <c r="N29" s="215">
        <f>+data!BZ27</f>
        <v>17936.350117256006</v>
      </c>
      <c r="O29" s="215">
        <f>+data!CA27</f>
        <v>5718.0812087952181</v>
      </c>
      <c r="P29" s="215">
        <f>+data!CB27</f>
        <v>7754.4593602053492</v>
      </c>
      <c r="Q29" s="215">
        <f>+data!CC27</f>
        <v>12506.008380162322</v>
      </c>
      <c r="R29" s="215">
        <f>+data!CD27</f>
        <v>17936.350117256006</v>
      </c>
      <c r="S29" s="215">
        <f>+data!CE27</f>
        <v>5718.0812087952181</v>
      </c>
      <c r="T29" s="215">
        <f>+data!CF27</f>
        <v>8093.8557187737051</v>
      </c>
      <c r="U29" s="215">
        <f>+data!CG27</f>
        <v>13184.801097299034</v>
      </c>
      <c r="V29" s="215">
        <f>+data!CH27</f>
        <v>18615.142834392715</v>
      </c>
    </row>
    <row r="30" spans="1:22" x14ac:dyDescent="0.35">
      <c r="A30" s="205">
        <v>7063</v>
      </c>
      <c r="B30" s="205" t="s">
        <v>30</v>
      </c>
      <c r="C30" s="215">
        <f>+data!BO28</f>
        <v>4453.8909814834369</v>
      </c>
      <c r="D30" s="215">
        <f>+data!BP28</f>
        <v>6490.269132893568</v>
      </c>
      <c r="E30" s="215">
        <f>+data!BQ28</f>
        <v>11241.818152850541</v>
      </c>
      <c r="F30" s="215">
        <f>+data!BR28</f>
        <v>16672.159889944225</v>
      </c>
      <c r="G30" s="215">
        <f>+data!BS28</f>
        <v>4453.8909814834369</v>
      </c>
      <c r="H30" s="215">
        <f>+data!BT28</f>
        <v>5132.6836986201479</v>
      </c>
      <c r="I30" s="215">
        <f>+data!BU28</f>
        <v>7847.8545671669881</v>
      </c>
      <c r="J30" s="215">
        <f>+data!BV28</f>
        <v>15314.574455670805</v>
      </c>
      <c r="K30" s="215">
        <f>+data!BW28</f>
        <v>4453.8909814834369</v>
      </c>
      <c r="L30" s="215">
        <f>+data!BX28</f>
        <v>6490.269132893568</v>
      </c>
      <c r="M30" s="215">
        <f>+data!BY28</f>
        <v>11241.818152850541</v>
      </c>
      <c r="N30" s="215">
        <f>+data!BZ28</f>
        <v>16672.159889944225</v>
      </c>
      <c r="O30" s="215">
        <f>+data!CA28</f>
        <v>4453.8909814834369</v>
      </c>
      <c r="P30" s="215">
        <f>+data!CB28</f>
        <v>6490.269132893568</v>
      </c>
      <c r="Q30" s="215">
        <f>+data!CC28</f>
        <v>11241.818152850541</v>
      </c>
      <c r="R30" s="215">
        <f>+data!CD28</f>
        <v>16672.159889944225</v>
      </c>
      <c r="S30" s="215">
        <f>+data!CE28</f>
        <v>4453.8909814834369</v>
      </c>
      <c r="T30" s="215">
        <f>+data!CF28</f>
        <v>6829.6654914619239</v>
      </c>
      <c r="U30" s="215">
        <f>+data!CG28</f>
        <v>11920.610869987253</v>
      </c>
      <c r="V30" s="215">
        <f>+data!CH28</f>
        <v>17350.952607080933</v>
      </c>
    </row>
    <row r="31" spans="1:22" x14ac:dyDescent="0.35"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</row>
  </sheetData>
  <sheetProtection algorithmName="SHA-512" hashValue="TReLK2lXfe8OkseVwNDodKlsSzr7suNfTwfWf0mgdiwUtF62PGud/5UqYCIjonwKApGdMHT3N9eM67YoX78zWA==" saltValue="p2/yafANUH+134hisAFul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PlaceData</vt:lpstr>
      <vt:lpstr>data</vt:lpstr>
      <vt:lpstr>template</vt:lpstr>
      <vt:lpstr>BandTot</vt:lpstr>
      <vt:lpstr>PlaceData!Print_Area</vt:lpstr>
    </vt:vector>
  </TitlesOfParts>
  <Company>Service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School Formula 2021-2022 - Academies Only</dc:title>
  <dc:creator>Mark A Phillips</dc:creator>
  <cp:lastModifiedBy>Service Birmingham</cp:lastModifiedBy>
  <cp:lastPrinted>2018-02-28T14:19:15Z</cp:lastPrinted>
  <dcterms:created xsi:type="dcterms:W3CDTF">2013-02-14T15:39:57Z</dcterms:created>
  <dcterms:modified xsi:type="dcterms:W3CDTF">2021-04-07T16:22:20Z</dcterms:modified>
</cp:coreProperties>
</file>