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N183" i="1" l="1"/>
  <c r="O183" i="1" s="1"/>
  <c r="J183" i="1"/>
  <c r="I183" i="1"/>
  <c r="G183" i="1"/>
  <c r="D183" i="1"/>
  <c r="O182" i="1"/>
  <c r="N182" i="1"/>
  <c r="J182" i="1"/>
  <c r="I182" i="1"/>
  <c r="H182" i="1"/>
  <c r="E182" i="1"/>
  <c r="F182" i="1" s="1"/>
  <c r="N181" i="1"/>
  <c r="O181" i="1" s="1"/>
  <c r="J181" i="1"/>
  <c r="I181" i="1"/>
  <c r="H181" i="1"/>
  <c r="F181" i="1"/>
  <c r="E181" i="1"/>
  <c r="O180" i="1"/>
  <c r="N180" i="1"/>
  <c r="J180" i="1"/>
  <c r="I180" i="1"/>
  <c r="H180" i="1"/>
  <c r="E180" i="1"/>
  <c r="F180" i="1" s="1"/>
  <c r="N179" i="1"/>
  <c r="O179" i="1" s="1"/>
  <c r="J179" i="1"/>
  <c r="I179" i="1"/>
  <c r="H179" i="1"/>
  <c r="F179" i="1"/>
  <c r="E179" i="1"/>
  <c r="K178" i="1"/>
  <c r="G178" i="1"/>
  <c r="H178" i="1" s="1"/>
  <c r="E178" i="1"/>
  <c r="F178" i="1" s="1"/>
  <c r="D178" i="1"/>
  <c r="J178" i="1" s="1"/>
  <c r="O177" i="1"/>
  <c r="N177" i="1"/>
  <c r="J177" i="1"/>
  <c r="I177" i="1"/>
  <c r="H177" i="1"/>
  <c r="E177" i="1"/>
  <c r="F177" i="1" s="1"/>
  <c r="N176" i="1"/>
  <c r="O176" i="1" s="1"/>
  <c r="J176" i="1"/>
  <c r="I176" i="1"/>
  <c r="H176" i="1"/>
  <c r="F176" i="1"/>
  <c r="E176" i="1"/>
  <c r="O175" i="1"/>
  <c r="K175" i="1"/>
  <c r="N175" i="1" s="1"/>
  <c r="I175" i="1"/>
  <c r="G175" i="1"/>
  <c r="D175" i="1"/>
  <c r="J175" i="1" s="1"/>
  <c r="O174" i="1"/>
  <c r="N174" i="1"/>
  <c r="J174" i="1"/>
  <c r="I174" i="1"/>
  <c r="H174" i="1"/>
  <c r="E174" i="1"/>
  <c r="F174" i="1" s="1"/>
  <c r="N173" i="1"/>
  <c r="O173" i="1" s="1"/>
  <c r="J173" i="1"/>
  <c r="I173" i="1"/>
  <c r="H173" i="1"/>
  <c r="F173" i="1"/>
  <c r="E173" i="1"/>
  <c r="O172" i="1"/>
  <c r="N172" i="1"/>
  <c r="J172" i="1"/>
  <c r="I172" i="1"/>
  <c r="H172" i="1"/>
  <c r="E172" i="1"/>
  <c r="F172" i="1" s="1"/>
  <c r="N171" i="1"/>
  <c r="K171" i="1"/>
  <c r="H171" i="1"/>
  <c r="G171" i="1"/>
  <c r="E171" i="1" s="1"/>
  <c r="F171" i="1" s="1"/>
  <c r="D171" i="1"/>
  <c r="J171" i="1" s="1"/>
  <c r="N170" i="1"/>
  <c r="O170" i="1" s="1"/>
  <c r="K170" i="1"/>
  <c r="G170" i="1"/>
  <c r="E170" i="1"/>
  <c r="D170" i="1"/>
  <c r="I170" i="1" s="1"/>
  <c r="N169" i="1"/>
  <c r="O169" i="1" s="1"/>
  <c r="J169" i="1"/>
  <c r="I169" i="1"/>
  <c r="H169" i="1"/>
  <c r="F169" i="1"/>
  <c r="E169" i="1"/>
  <c r="K168" i="1"/>
  <c r="N168" i="1" s="1"/>
  <c r="O168" i="1" s="1"/>
  <c r="J168" i="1"/>
  <c r="G168" i="1"/>
  <c r="H168" i="1" s="1"/>
  <c r="E168" i="1"/>
  <c r="F168" i="1" s="1"/>
  <c r="D168" i="1"/>
  <c r="O167" i="1"/>
  <c r="N167" i="1"/>
  <c r="J167" i="1"/>
  <c r="I167" i="1"/>
  <c r="H167" i="1"/>
  <c r="E167" i="1"/>
  <c r="F167" i="1" s="1"/>
  <c r="N166" i="1"/>
  <c r="O166" i="1" s="1"/>
  <c r="J166" i="1"/>
  <c r="I166" i="1"/>
  <c r="H166" i="1"/>
  <c r="F166" i="1"/>
  <c r="E166" i="1"/>
  <c r="O165" i="1"/>
  <c r="N165" i="1"/>
  <c r="J165" i="1"/>
  <c r="I165" i="1"/>
  <c r="H165" i="1"/>
  <c r="E165" i="1"/>
  <c r="F165" i="1" s="1"/>
  <c r="N164" i="1"/>
  <c r="O164" i="1" s="1"/>
  <c r="J164" i="1"/>
  <c r="I164" i="1"/>
  <c r="H164" i="1"/>
  <c r="F164" i="1"/>
  <c r="E164" i="1"/>
  <c r="O163" i="1"/>
  <c r="K163" i="1"/>
  <c r="N163" i="1" s="1"/>
  <c r="I163" i="1"/>
  <c r="G163" i="1"/>
  <c r="D163" i="1"/>
  <c r="J163" i="1" s="1"/>
  <c r="O162" i="1"/>
  <c r="N162" i="1"/>
  <c r="J162" i="1"/>
  <c r="I162" i="1"/>
  <c r="H162" i="1"/>
  <c r="E162" i="1"/>
  <c r="F162" i="1" s="1"/>
  <c r="N161" i="1"/>
  <c r="O161" i="1" s="1"/>
  <c r="J161" i="1"/>
  <c r="I161" i="1"/>
  <c r="H161" i="1"/>
  <c r="F161" i="1"/>
  <c r="E161" i="1"/>
  <c r="K160" i="1"/>
  <c r="G160" i="1"/>
  <c r="H160" i="1" s="1"/>
  <c r="E160" i="1"/>
  <c r="F160" i="1" s="1"/>
  <c r="D160" i="1"/>
  <c r="J160" i="1" s="1"/>
  <c r="O159" i="1"/>
  <c r="N159" i="1"/>
  <c r="J159" i="1"/>
  <c r="I159" i="1"/>
  <c r="H159" i="1"/>
  <c r="E159" i="1"/>
  <c r="F159" i="1" s="1"/>
  <c r="N158" i="1"/>
  <c r="O158" i="1" s="1"/>
  <c r="J158" i="1"/>
  <c r="I158" i="1"/>
  <c r="H158" i="1"/>
  <c r="F158" i="1"/>
  <c r="E158" i="1"/>
  <c r="O157" i="1"/>
  <c r="N157" i="1"/>
  <c r="J157" i="1"/>
  <c r="I157" i="1"/>
  <c r="H157" i="1"/>
  <c r="E157" i="1"/>
  <c r="F157" i="1" s="1"/>
  <c r="N156" i="1"/>
  <c r="O156" i="1" s="1"/>
  <c r="K156" i="1"/>
  <c r="I156" i="1" s="1"/>
  <c r="G156" i="1"/>
  <c r="E156" i="1" s="1"/>
  <c r="F156" i="1"/>
  <c r="D156" i="1"/>
  <c r="J156" i="1" s="1"/>
  <c r="N155" i="1"/>
  <c r="O155" i="1" s="1"/>
  <c r="J155" i="1"/>
  <c r="I155" i="1"/>
  <c r="H155" i="1"/>
  <c r="F155" i="1"/>
  <c r="E155" i="1"/>
  <c r="O154" i="1"/>
  <c r="N154" i="1"/>
  <c r="J154" i="1"/>
  <c r="I154" i="1"/>
  <c r="H154" i="1"/>
  <c r="E154" i="1"/>
  <c r="F154" i="1" s="1"/>
  <c r="N153" i="1"/>
  <c r="O153" i="1" s="1"/>
  <c r="J153" i="1"/>
  <c r="I153" i="1"/>
  <c r="H153" i="1"/>
  <c r="F153" i="1"/>
  <c r="E153" i="1"/>
  <c r="O152" i="1"/>
  <c r="N152" i="1"/>
  <c r="J152" i="1"/>
  <c r="I152" i="1"/>
  <c r="H152" i="1"/>
  <c r="E152" i="1"/>
  <c r="F152" i="1" s="1"/>
  <c r="N151" i="1"/>
  <c r="O151" i="1" s="1"/>
  <c r="J151" i="1"/>
  <c r="I151" i="1"/>
  <c r="H151" i="1"/>
  <c r="F151" i="1"/>
  <c r="E151" i="1"/>
  <c r="O150" i="1"/>
  <c r="N150" i="1"/>
  <c r="J150" i="1"/>
  <c r="I150" i="1"/>
  <c r="H150" i="1"/>
  <c r="E150" i="1"/>
  <c r="F150" i="1" s="1"/>
  <c r="N149" i="1"/>
  <c r="O149" i="1" s="1"/>
  <c r="J149" i="1"/>
  <c r="I149" i="1"/>
  <c r="H149" i="1"/>
  <c r="F149" i="1"/>
  <c r="E149" i="1"/>
  <c r="O148" i="1"/>
  <c r="N148" i="1"/>
  <c r="J148" i="1"/>
  <c r="I148" i="1"/>
  <c r="H148" i="1"/>
  <c r="E148" i="1"/>
  <c r="F148" i="1" s="1"/>
  <c r="N147" i="1"/>
  <c r="K147" i="1"/>
  <c r="J147" i="1"/>
  <c r="G147" i="1"/>
  <c r="F147" i="1"/>
  <c r="E147" i="1"/>
  <c r="D147" i="1"/>
  <c r="I147" i="1" s="1"/>
  <c r="N146" i="1"/>
  <c r="O146" i="1" s="1"/>
  <c r="J146" i="1"/>
  <c r="I146" i="1"/>
  <c r="H146" i="1"/>
  <c r="F146" i="1"/>
  <c r="E146" i="1"/>
  <c r="O145" i="1"/>
  <c r="N145" i="1"/>
  <c r="J145" i="1"/>
  <c r="I145" i="1"/>
  <c r="H145" i="1"/>
  <c r="E145" i="1"/>
  <c r="F145" i="1" s="1"/>
  <c r="N144" i="1"/>
  <c r="O144" i="1" s="1"/>
  <c r="J144" i="1"/>
  <c r="I144" i="1"/>
  <c r="H144" i="1"/>
  <c r="F144" i="1"/>
  <c r="E144" i="1"/>
  <c r="O143" i="1"/>
  <c r="N143" i="1"/>
  <c r="J143" i="1"/>
  <c r="I143" i="1"/>
  <c r="H143" i="1"/>
  <c r="E143" i="1"/>
  <c r="F143" i="1" s="1"/>
  <c r="N142" i="1"/>
  <c r="O142" i="1" s="1"/>
  <c r="J142" i="1"/>
  <c r="I142" i="1"/>
  <c r="H142" i="1"/>
  <c r="F142" i="1"/>
  <c r="E142" i="1"/>
  <c r="O141" i="1"/>
  <c r="N141" i="1"/>
  <c r="J141" i="1"/>
  <c r="I141" i="1"/>
  <c r="H141" i="1"/>
  <c r="E141" i="1"/>
  <c r="F141" i="1" s="1"/>
  <c r="N140" i="1"/>
  <c r="O140" i="1" s="1"/>
  <c r="J140" i="1"/>
  <c r="I140" i="1"/>
  <c r="H140" i="1"/>
  <c r="F140" i="1"/>
  <c r="E140" i="1"/>
  <c r="O139" i="1"/>
  <c r="K139" i="1"/>
  <c r="N139" i="1" s="1"/>
  <c r="G139" i="1"/>
  <c r="H139" i="1" s="1"/>
  <c r="E139" i="1"/>
  <c r="F139" i="1" s="1"/>
  <c r="D139" i="1"/>
  <c r="J139" i="1" s="1"/>
  <c r="O138" i="1"/>
  <c r="N138" i="1"/>
  <c r="J138" i="1"/>
  <c r="I138" i="1"/>
  <c r="H138" i="1"/>
  <c r="E138" i="1"/>
  <c r="F138" i="1" s="1"/>
  <c r="N137" i="1"/>
  <c r="O137" i="1" s="1"/>
  <c r="K137" i="1"/>
  <c r="G137" i="1"/>
  <c r="E137" i="1"/>
  <c r="D137" i="1"/>
  <c r="I137" i="1" s="1"/>
  <c r="N136" i="1"/>
  <c r="O136" i="1" s="1"/>
  <c r="J136" i="1"/>
  <c r="I136" i="1"/>
  <c r="H136" i="1"/>
  <c r="F136" i="1"/>
  <c r="E136" i="1"/>
  <c r="O135" i="1"/>
  <c r="N135" i="1"/>
  <c r="J135" i="1"/>
  <c r="I135" i="1"/>
  <c r="H135" i="1"/>
  <c r="E135" i="1"/>
  <c r="F135" i="1" s="1"/>
  <c r="N134" i="1"/>
  <c r="O134" i="1" s="1"/>
  <c r="J134" i="1"/>
  <c r="I134" i="1"/>
  <c r="H134" i="1"/>
  <c r="F134" i="1"/>
  <c r="E134" i="1"/>
  <c r="O133" i="1"/>
  <c r="N133" i="1"/>
  <c r="J133" i="1"/>
  <c r="I133" i="1"/>
  <c r="H133" i="1"/>
  <c r="E133" i="1"/>
  <c r="F133" i="1" s="1"/>
  <c r="N132" i="1"/>
  <c r="O132" i="1" s="1"/>
  <c r="J132" i="1"/>
  <c r="I132" i="1"/>
  <c r="H132" i="1"/>
  <c r="F132" i="1"/>
  <c r="E132" i="1"/>
  <c r="O131" i="1"/>
  <c r="N131" i="1"/>
  <c r="J131" i="1"/>
  <c r="I131" i="1"/>
  <c r="H131" i="1"/>
  <c r="E131" i="1"/>
  <c r="F131" i="1" s="1"/>
  <c r="N130" i="1"/>
  <c r="O130" i="1" s="1"/>
  <c r="J130" i="1"/>
  <c r="I130" i="1"/>
  <c r="H130" i="1"/>
  <c r="F130" i="1"/>
  <c r="E130" i="1"/>
  <c r="O129" i="1"/>
  <c r="N129" i="1"/>
  <c r="J129" i="1"/>
  <c r="I129" i="1"/>
  <c r="H129" i="1"/>
  <c r="E129" i="1"/>
  <c r="F129" i="1" s="1"/>
  <c r="N128" i="1"/>
  <c r="O128" i="1" s="1"/>
  <c r="J128" i="1"/>
  <c r="I128" i="1"/>
  <c r="H128" i="1"/>
  <c r="F128" i="1"/>
  <c r="E128" i="1"/>
  <c r="K127" i="1"/>
  <c r="N127" i="1" s="1"/>
  <c r="O127" i="1" s="1"/>
  <c r="J127" i="1"/>
  <c r="G127" i="1"/>
  <c r="H127" i="1" s="1"/>
  <c r="E127" i="1"/>
  <c r="F127" i="1" s="1"/>
  <c r="D127" i="1"/>
  <c r="O126" i="1"/>
  <c r="N126" i="1"/>
  <c r="J126" i="1"/>
  <c r="I126" i="1"/>
  <c r="H126" i="1"/>
  <c r="E126" i="1"/>
  <c r="F126" i="1" s="1"/>
  <c r="N125" i="1"/>
  <c r="O125" i="1" s="1"/>
  <c r="J125" i="1"/>
  <c r="I125" i="1"/>
  <c r="H125" i="1"/>
  <c r="F125" i="1"/>
  <c r="E125" i="1"/>
  <c r="O124" i="1"/>
  <c r="N124" i="1"/>
  <c r="J124" i="1"/>
  <c r="I124" i="1"/>
  <c r="H124" i="1"/>
  <c r="E124" i="1"/>
  <c r="F124" i="1" s="1"/>
  <c r="N123" i="1"/>
  <c r="O123" i="1" s="1"/>
  <c r="J123" i="1"/>
  <c r="I123" i="1"/>
  <c r="H123" i="1"/>
  <c r="F123" i="1"/>
  <c r="E123" i="1"/>
  <c r="O122" i="1"/>
  <c r="N122" i="1"/>
  <c r="J122" i="1"/>
  <c r="I122" i="1"/>
  <c r="H122" i="1"/>
  <c r="E122" i="1"/>
  <c r="F122" i="1" s="1"/>
  <c r="N121" i="1"/>
  <c r="O121" i="1" s="1"/>
  <c r="J121" i="1"/>
  <c r="I121" i="1"/>
  <c r="H121" i="1"/>
  <c r="F121" i="1"/>
  <c r="E121" i="1"/>
  <c r="O120" i="1"/>
  <c r="K120" i="1"/>
  <c r="N120" i="1" s="1"/>
  <c r="J120" i="1"/>
  <c r="I120" i="1"/>
  <c r="G120" i="1"/>
  <c r="H120" i="1" s="1"/>
  <c r="D120" i="1"/>
  <c r="O119" i="1"/>
  <c r="N119" i="1"/>
  <c r="J119" i="1"/>
  <c r="I119" i="1"/>
  <c r="H119" i="1"/>
  <c r="E119" i="1"/>
  <c r="F119" i="1" s="1"/>
  <c r="N118" i="1"/>
  <c r="O118" i="1" s="1"/>
  <c r="J118" i="1"/>
  <c r="I118" i="1"/>
  <c r="H118" i="1"/>
  <c r="F118" i="1"/>
  <c r="E118" i="1"/>
  <c r="O117" i="1"/>
  <c r="N117" i="1"/>
  <c r="J117" i="1"/>
  <c r="I117" i="1"/>
  <c r="H117" i="1"/>
  <c r="E117" i="1"/>
  <c r="F117" i="1" s="1"/>
  <c r="N116" i="1"/>
  <c r="O116" i="1" s="1"/>
  <c r="J116" i="1"/>
  <c r="I116" i="1"/>
  <c r="H116" i="1"/>
  <c r="F116" i="1"/>
  <c r="E116" i="1"/>
  <c r="O115" i="1"/>
  <c r="N115" i="1"/>
  <c r="J115" i="1"/>
  <c r="I115" i="1"/>
  <c r="H115" i="1"/>
  <c r="E115" i="1"/>
  <c r="F115" i="1" s="1"/>
  <c r="N114" i="1"/>
  <c r="O114" i="1" s="1"/>
  <c r="J114" i="1"/>
  <c r="I114" i="1"/>
  <c r="H114" i="1"/>
  <c r="F114" i="1"/>
  <c r="E114" i="1"/>
  <c r="O113" i="1"/>
  <c r="N113" i="1"/>
  <c r="J113" i="1"/>
  <c r="I113" i="1"/>
  <c r="H113" i="1"/>
  <c r="E113" i="1"/>
  <c r="F113" i="1" s="1"/>
  <c r="N112" i="1"/>
  <c r="O112" i="1" s="1"/>
  <c r="J112" i="1"/>
  <c r="I112" i="1"/>
  <c r="H112" i="1"/>
  <c r="F112" i="1"/>
  <c r="E112" i="1"/>
  <c r="O111" i="1"/>
  <c r="N111" i="1"/>
  <c r="J111" i="1"/>
  <c r="I111" i="1"/>
  <c r="H111" i="1"/>
  <c r="E111" i="1"/>
  <c r="F111" i="1" s="1"/>
  <c r="N110" i="1"/>
  <c r="O110" i="1" s="1"/>
  <c r="J110" i="1"/>
  <c r="I110" i="1"/>
  <c r="H110" i="1"/>
  <c r="F110" i="1"/>
  <c r="E110" i="1"/>
  <c r="O109" i="1"/>
  <c r="N109" i="1"/>
  <c r="J109" i="1"/>
  <c r="I109" i="1"/>
  <c r="H109" i="1"/>
  <c r="E109" i="1"/>
  <c r="F109" i="1" s="1"/>
  <c r="N108" i="1"/>
  <c r="O108" i="1" s="1"/>
  <c r="J108" i="1"/>
  <c r="I108" i="1"/>
  <c r="H108" i="1"/>
  <c r="F108" i="1"/>
  <c r="E108" i="1"/>
  <c r="O107" i="1"/>
  <c r="N107" i="1"/>
  <c r="J107" i="1"/>
  <c r="I107" i="1"/>
  <c r="H107" i="1"/>
  <c r="E107" i="1"/>
  <c r="F107" i="1" s="1"/>
  <c r="N106" i="1"/>
  <c r="O106" i="1" s="1"/>
  <c r="J106" i="1"/>
  <c r="I106" i="1"/>
  <c r="H106" i="1"/>
  <c r="F106" i="1"/>
  <c r="E106" i="1"/>
  <c r="O105" i="1"/>
  <c r="N105" i="1"/>
  <c r="J105" i="1"/>
  <c r="I105" i="1"/>
  <c r="H105" i="1"/>
  <c r="E105" i="1"/>
  <c r="F105" i="1" s="1"/>
  <c r="N104" i="1"/>
  <c r="O104" i="1" s="1"/>
  <c r="J104" i="1"/>
  <c r="I104" i="1"/>
  <c r="H104" i="1"/>
  <c r="F104" i="1"/>
  <c r="E104" i="1"/>
  <c r="O103" i="1"/>
  <c r="K103" i="1"/>
  <c r="N103" i="1" s="1"/>
  <c r="G103" i="1"/>
  <c r="H103" i="1" s="1"/>
  <c r="E103" i="1"/>
  <c r="F103" i="1" s="1"/>
  <c r="D103" i="1"/>
  <c r="J103" i="1" s="1"/>
  <c r="O102" i="1"/>
  <c r="N102" i="1"/>
  <c r="J102" i="1"/>
  <c r="I102" i="1"/>
  <c r="H102" i="1"/>
  <c r="E102" i="1"/>
  <c r="F102" i="1" s="1"/>
  <c r="N101" i="1"/>
  <c r="O101" i="1" s="1"/>
  <c r="J101" i="1"/>
  <c r="I101" i="1"/>
  <c r="H101" i="1"/>
  <c r="F101" i="1"/>
  <c r="E101" i="1"/>
  <c r="O100" i="1"/>
  <c r="N100" i="1"/>
  <c r="J100" i="1"/>
  <c r="I100" i="1"/>
  <c r="H100" i="1"/>
  <c r="E100" i="1"/>
  <c r="F100" i="1" s="1"/>
  <c r="N99" i="1"/>
  <c r="O99" i="1" s="1"/>
  <c r="K99" i="1"/>
  <c r="I99" i="1" s="1"/>
  <c r="H99" i="1"/>
  <c r="G99" i="1"/>
  <c r="E99" i="1" s="1"/>
  <c r="F99" i="1" s="1"/>
  <c r="D99" i="1"/>
  <c r="J99" i="1" s="1"/>
  <c r="N98" i="1"/>
  <c r="O98" i="1" s="1"/>
  <c r="J98" i="1"/>
  <c r="I98" i="1"/>
  <c r="H98" i="1"/>
  <c r="F98" i="1"/>
  <c r="E98" i="1"/>
  <c r="O97" i="1"/>
  <c r="N97" i="1"/>
  <c r="J97" i="1"/>
  <c r="I97" i="1"/>
  <c r="H97" i="1"/>
  <c r="E97" i="1"/>
  <c r="F97" i="1" s="1"/>
  <c r="N96" i="1"/>
  <c r="O96" i="1" s="1"/>
  <c r="K96" i="1"/>
  <c r="I96" i="1" s="1"/>
  <c r="G96" i="1"/>
  <c r="E96" i="1" s="1"/>
  <c r="F96" i="1"/>
  <c r="D96" i="1"/>
  <c r="J96" i="1" s="1"/>
  <c r="N95" i="1"/>
  <c r="O95" i="1" s="1"/>
  <c r="J95" i="1"/>
  <c r="I95" i="1"/>
  <c r="H95" i="1"/>
  <c r="F95" i="1"/>
  <c r="E95" i="1"/>
  <c r="O94" i="1"/>
  <c r="N94" i="1"/>
  <c r="J94" i="1"/>
  <c r="I94" i="1"/>
  <c r="H94" i="1"/>
  <c r="E94" i="1"/>
  <c r="F94" i="1" s="1"/>
  <c r="N93" i="1"/>
  <c r="O93" i="1" s="1"/>
  <c r="J93" i="1"/>
  <c r="I93" i="1"/>
  <c r="H93" i="1"/>
  <c r="F93" i="1"/>
  <c r="E93" i="1"/>
  <c r="O92" i="1"/>
  <c r="N92" i="1"/>
  <c r="J92" i="1"/>
  <c r="I92" i="1"/>
  <c r="H92" i="1"/>
  <c r="E92" i="1"/>
  <c r="F92" i="1" s="1"/>
  <c r="N91" i="1"/>
  <c r="O91" i="1" s="1"/>
  <c r="J91" i="1"/>
  <c r="I91" i="1"/>
  <c r="H91" i="1"/>
  <c r="F91" i="1"/>
  <c r="E91" i="1"/>
  <c r="O90" i="1"/>
  <c r="N90" i="1"/>
  <c r="J90" i="1"/>
  <c r="I90" i="1"/>
  <c r="H90" i="1"/>
  <c r="E90" i="1"/>
  <c r="F90" i="1" s="1"/>
  <c r="N89" i="1"/>
  <c r="K89" i="1"/>
  <c r="J89" i="1"/>
  <c r="G89" i="1"/>
  <c r="E89" i="1" s="1"/>
  <c r="D89" i="1"/>
  <c r="N88" i="1"/>
  <c r="O88" i="1" s="1"/>
  <c r="J88" i="1"/>
  <c r="I88" i="1"/>
  <c r="H88" i="1"/>
  <c r="F88" i="1"/>
  <c r="E88" i="1"/>
  <c r="O87" i="1"/>
  <c r="N87" i="1"/>
  <c r="J87" i="1"/>
  <c r="I87" i="1"/>
  <c r="H87" i="1"/>
  <c r="E87" i="1"/>
  <c r="F87" i="1" s="1"/>
  <c r="N86" i="1"/>
  <c r="O86" i="1" s="1"/>
  <c r="J86" i="1"/>
  <c r="I86" i="1"/>
  <c r="H86" i="1"/>
  <c r="F86" i="1"/>
  <c r="E86" i="1"/>
  <c r="O85" i="1"/>
  <c r="N85" i="1"/>
  <c r="J85" i="1"/>
  <c r="I85" i="1"/>
  <c r="H85" i="1"/>
  <c r="E85" i="1"/>
  <c r="F85" i="1" s="1"/>
  <c r="N84" i="1"/>
  <c r="O84" i="1" s="1"/>
  <c r="J84" i="1"/>
  <c r="I84" i="1"/>
  <c r="H84" i="1"/>
  <c r="F84" i="1"/>
  <c r="E84" i="1"/>
  <c r="N83" i="1"/>
  <c r="O83" i="1" s="1"/>
  <c r="J83" i="1"/>
  <c r="I83" i="1"/>
  <c r="H83" i="1"/>
  <c r="F83" i="1"/>
  <c r="E83" i="1"/>
  <c r="K82" i="1"/>
  <c r="J82" i="1"/>
  <c r="G82" i="1"/>
  <c r="E82" i="1" s="1"/>
  <c r="D82" i="1"/>
  <c r="O81" i="1"/>
  <c r="N81" i="1"/>
  <c r="K81" i="1"/>
  <c r="J81" i="1"/>
  <c r="I81" i="1"/>
  <c r="H81" i="1"/>
  <c r="E81" i="1"/>
  <c r="F81" i="1" s="1"/>
  <c r="O80" i="1"/>
  <c r="N80" i="1"/>
  <c r="J80" i="1"/>
  <c r="I80" i="1"/>
  <c r="H80" i="1"/>
  <c r="F80" i="1"/>
  <c r="E80" i="1"/>
  <c r="N79" i="1"/>
  <c r="O79" i="1" s="1"/>
  <c r="J79" i="1"/>
  <c r="I79" i="1"/>
  <c r="H79" i="1"/>
  <c r="F79" i="1"/>
  <c r="E79" i="1"/>
  <c r="N78" i="1"/>
  <c r="O78" i="1" s="1"/>
  <c r="J78" i="1"/>
  <c r="I78" i="1"/>
  <c r="H78" i="1"/>
  <c r="E78" i="1"/>
  <c r="F78" i="1" s="1"/>
  <c r="O77" i="1"/>
  <c r="N77" i="1"/>
  <c r="J77" i="1"/>
  <c r="I77" i="1"/>
  <c r="H77" i="1"/>
  <c r="E77" i="1"/>
  <c r="F77" i="1" s="1"/>
  <c r="N76" i="1"/>
  <c r="O76" i="1" s="1"/>
  <c r="J76" i="1"/>
  <c r="I76" i="1"/>
  <c r="H76" i="1"/>
  <c r="F76" i="1"/>
  <c r="E76" i="1"/>
  <c r="O75" i="1"/>
  <c r="N75" i="1"/>
  <c r="J75" i="1"/>
  <c r="I75" i="1"/>
  <c r="H75" i="1"/>
  <c r="E75" i="1"/>
  <c r="F75" i="1" s="1"/>
  <c r="N74" i="1"/>
  <c r="O74" i="1" s="1"/>
  <c r="K74" i="1"/>
  <c r="I74" i="1" s="1"/>
  <c r="G74" i="1"/>
  <c r="D74" i="1"/>
  <c r="J74" i="1" s="1"/>
  <c r="N73" i="1"/>
  <c r="O73" i="1" s="1"/>
  <c r="J73" i="1"/>
  <c r="I73" i="1"/>
  <c r="H73" i="1"/>
  <c r="F73" i="1"/>
  <c r="E73" i="1"/>
  <c r="K72" i="1"/>
  <c r="G72" i="1"/>
  <c r="D72" i="1"/>
  <c r="J72" i="1" s="1"/>
  <c r="O71" i="1"/>
  <c r="N71" i="1"/>
  <c r="J71" i="1"/>
  <c r="I71" i="1"/>
  <c r="H71" i="1"/>
  <c r="F71" i="1"/>
  <c r="E71" i="1"/>
  <c r="N70" i="1"/>
  <c r="O70" i="1" s="1"/>
  <c r="J70" i="1"/>
  <c r="I70" i="1"/>
  <c r="H70" i="1"/>
  <c r="F70" i="1"/>
  <c r="E70" i="1"/>
  <c r="N69" i="1"/>
  <c r="O69" i="1" s="1"/>
  <c r="J69" i="1"/>
  <c r="I69" i="1"/>
  <c r="H69" i="1"/>
  <c r="E69" i="1"/>
  <c r="F69" i="1" s="1"/>
  <c r="O68" i="1"/>
  <c r="N68" i="1"/>
  <c r="J68" i="1"/>
  <c r="I68" i="1"/>
  <c r="H68" i="1"/>
  <c r="E68" i="1"/>
  <c r="F68" i="1" s="1"/>
  <c r="O67" i="1"/>
  <c r="N67" i="1"/>
  <c r="J67" i="1"/>
  <c r="I67" i="1"/>
  <c r="H67" i="1"/>
  <c r="F67" i="1"/>
  <c r="E67" i="1"/>
  <c r="N66" i="1"/>
  <c r="O66" i="1" s="1"/>
  <c r="J66" i="1"/>
  <c r="I66" i="1"/>
  <c r="H66" i="1"/>
  <c r="F66" i="1"/>
  <c r="E66" i="1"/>
  <c r="N65" i="1"/>
  <c r="O65" i="1" s="1"/>
  <c r="J65" i="1"/>
  <c r="I65" i="1"/>
  <c r="H65" i="1"/>
  <c r="E65" i="1"/>
  <c r="F65" i="1" s="1"/>
  <c r="K64" i="1"/>
  <c r="I64" i="1" s="1"/>
  <c r="J64" i="1"/>
  <c r="G64" i="1"/>
  <c r="E64" i="1" s="1"/>
  <c r="F64" i="1" s="1"/>
  <c r="D64" i="1"/>
  <c r="N63" i="1"/>
  <c r="O63" i="1" s="1"/>
  <c r="J63" i="1"/>
  <c r="I63" i="1"/>
  <c r="H63" i="1"/>
  <c r="F63" i="1"/>
  <c r="E63" i="1"/>
  <c r="N62" i="1"/>
  <c r="O62" i="1" s="1"/>
  <c r="J62" i="1"/>
  <c r="I62" i="1"/>
  <c r="H62" i="1"/>
  <c r="E62" i="1"/>
  <c r="F62" i="1" s="1"/>
  <c r="O61" i="1"/>
  <c r="N61" i="1"/>
  <c r="J61" i="1"/>
  <c r="I61" i="1"/>
  <c r="H61" i="1"/>
  <c r="E61" i="1"/>
  <c r="F61" i="1" s="1"/>
  <c r="O60" i="1"/>
  <c r="N60" i="1"/>
  <c r="J60" i="1"/>
  <c r="I60" i="1"/>
  <c r="H60" i="1"/>
  <c r="F60" i="1"/>
  <c r="E60" i="1"/>
  <c r="N59" i="1"/>
  <c r="O59" i="1" s="1"/>
  <c r="J59" i="1"/>
  <c r="I59" i="1"/>
  <c r="H59" i="1"/>
  <c r="F59" i="1"/>
  <c r="E59" i="1"/>
  <c r="N58" i="1"/>
  <c r="O58" i="1" s="1"/>
  <c r="J58" i="1"/>
  <c r="I58" i="1"/>
  <c r="H58" i="1"/>
  <c r="E58" i="1"/>
  <c r="F58" i="1" s="1"/>
  <c r="O57" i="1"/>
  <c r="N57" i="1"/>
  <c r="J57" i="1"/>
  <c r="I57" i="1"/>
  <c r="H57" i="1"/>
  <c r="E57" i="1"/>
  <c r="F57" i="1" s="1"/>
  <c r="O56" i="1"/>
  <c r="N56" i="1"/>
  <c r="J56" i="1"/>
  <c r="I56" i="1"/>
  <c r="H56" i="1"/>
  <c r="F56" i="1"/>
  <c r="E56" i="1"/>
  <c r="N55" i="1"/>
  <c r="K55" i="1"/>
  <c r="G55" i="1"/>
  <c r="E55" i="1"/>
  <c r="D55" i="1"/>
  <c r="O54" i="1"/>
  <c r="N54" i="1"/>
  <c r="J54" i="1"/>
  <c r="I54" i="1"/>
  <c r="H54" i="1"/>
  <c r="E54" i="1"/>
  <c r="F54" i="1" s="1"/>
  <c r="O53" i="1"/>
  <c r="N53" i="1"/>
  <c r="J53" i="1"/>
  <c r="I53" i="1"/>
  <c r="H53" i="1"/>
  <c r="F53" i="1"/>
  <c r="E53" i="1"/>
  <c r="N52" i="1"/>
  <c r="O52" i="1" s="1"/>
  <c r="J52" i="1"/>
  <c r="I52" i="1"/>
  <c r="H52" i="1"/>
  <c r="F52" i="1"/>
  <c r="E52" i="1"/>
  <c r="N51" i="1"/>
  <c r="O51" i="1" s="1"/>
  <c r="J51" i="1"/>
  <c r="I51" i="1"/>
  <c r="H51" i="1"/>
  <c r="E51" i="1"/>
  <c r="F51" i="1" s="1"/>
  <c r="O50" i="1"/>
  <c r="N50" i="1"/>
  <c r="J50" i="1"/>
  <c r="I50" i="1"/>
  <c r="H50" i="1"/>
  <c r="E50" i="1"/>
  <c r="F50" i="1" s="1"/>
  <c r="O49" i="1"/>
  <c r="N49" i="1"/>
  <c r="J49" i="1"/>
  <c r="I49" i="1"/>
  <c r="H49" i="1"/>
  <c r="F49" i="1"/>
  <c r="E49" i="1"/>
  <c r="N48" i="1"/>
  <c r="O48" i="1" s="1"/>
  <c r="J48" i="1"/>
  <c r="I48" i="1"/>
  <c r="H48" i="1"/>
  <c r="F48" i="1"/>
  <c r="E48" i="1"/>
  <c r="N47" i="1"/>
  <c r="O47" i="1" s="1"/>
  <c r="J47" i="1"/>
  <c r="I47" i="1"/>
  <c r="H47" i="1"/>
  <c r="F47" i="1"/>
  <c r="E47" i="1"/>
  <c r="O46" i="1"/>
  <c r="N46" i="1"/>
  <c r="J46" i="1"/>
  <c r="I46" i="1"/>
  <c r="H46" i="1"/>
  <c r="E46" i="1"/>
  <c r="F46" i="1" s="1"/>
  <c r="O45" i="1"/>
  <c r="N45" i="1"/>
  <c r="J45" i="1"/>
  <c r="I45" i="1"/>
  <c r="H45" i="1"/>
  <c r="F45" i="1"/>
  <c r="E45" i="1"/>
  <c r="N44" i="1"/>
  <c r="O44" i="1" s="1"/>
  <c r="J44" i="1"/>
  <c r="I44" i="1"/>
  <c r="H44" i="1"/>
  <c r="F44" i="1"/>
  <c r="E44" i="1"/>
  <c r="N43" i="1"/>
  <c r="O43" i="1" s="1"/>
  <c r="J43" i="1"/>
  <c r="I43" i="1"/>
  <c r="H43" i="1"/>
  <c r="F43" i="1"/>
  <c r="E43" i="1"/>
  <c r="O42" i="1"/>
  <c r="N42" i="1"/>
  <c r="J42" i="1"/>
  <c r="I42" i="1"/>
  <c r="H42" i="1"/>
  <c r="E42" i="1"/>
  <c r="F42" i="1" s="1"/>
  <c r="O41" i="1"/>
  <c r="N41" i="1"/>
  <c r="K41" i="1"/>
  <c r="J41" i="1"/>
  <c r="I41" i="1"/>
  <c r="G41" i="1"/>
  <c r="F41" i="1"/>
  <c r="E41" i="1"/>
  <c r="D41" i="1"/>
  <c r="H41" i="1" s="1"/>
  <c r="N40" i="1"/>
  <c r="O40" i="1" s="1"/>
  <c r="J40" i="1"/>
  <c r="I40" i="1"/>
  <c r="H40" i="1"/>
  <c r="E40" i="1"/>
  <c r="F40" i="1" s="1"/>
  <c r="O39" i="1"/>
  <c r="N39" i="1"/>
  <c r="J39" i="1"/>
  <c r="I39" i="1"/>
  <c r="H39" i="1"/>
  <c r="E39" i="1"/>
  <c r="F39" i="1" s="1"/>
  <c r="N38" i="1"/>
  <c r="H38" i="1"/>
  <c r="G38" i="1"/>
  <c r="E38" i="1"/>
  <c r="F38" i="1" s="1"/>
  <c r="D38" i="1"/>
  <c r="J38" i="1" s="1"/>
  <c r="O37" i="1"/>
  <c r="N37" i="1"/>
  <c r="J37" i="1"/>
  <c r="I37" i="1"/>
  <c r="H37" i="1"/>
  <c r="E37" i="1"/>
  <c r="F37" i="1" s="1"/>
  <c r="O36" i="1"/>
  <c r="N36" i="1"/>
  <c r="J36" i="1"/>
  <c r="I36" i="1"/>
  <c r="H36" i="1"/>
  <c r="F36" i="1"/>
  <c r="E36" i="1"/>
  <c r="N35" i="1"/>
  <c r="O35" i="1" s="1"/>
  <c r="J35" i="1"/>
  <c r="I35" i="1"/>
  <c r="H35" i="1"/>
  <c r="F35" i="1"/>
  <c r="E35" i="1"/>
  <c r="N34" i="1"/>
  <c r="O34" i="1" s="1"/>
  <c r="J34" i="1"/>
  <c r="I34" i="1"/>
  <c r="H34" i="1"/>
  <c r="F34" i="1"/>
  <c r="E34" i="1"/>
  <c r="O33" i="1"/>
  <c r="N33" i="1"/>
  <c r="J33" i="1"/>
  <c r="I33" i="1"/>
  <c r="H33" i="1"/>
  <c r="E33" i="1"/>
  <c r="F33" i="1" s="1"/>
  <c r="O32" i="1"/>
  <c r="N32" i="1"/>
  <c r="J32" i="1"/>
  <c r="I32" i="1"/>
  <c r="H32" i="1"/>
  <c r="F32" i="1"/>
  <c r="E32" i="1"/>
  <c r="N31" i="1"/>
  <c r="O31" i="1" s="1"/>
  <c r="J31" i="1"/>
  <c r="I31" i="1"/>
  <c r="H31" i="1"/>
  <c r="F31" i="1"/>
  <c r="E31" i="1"/>
  <c r="N30" i="1"/>
  <c r="O30" i="1" s="1"/>
  <c r="J30" i="1"/>
  <c r="I30" i="1"/>
  <c r="H30" i="1"/>
  <c r="F30" i="1"/>
  <c r="E30" i="1"/>
  <c r="O29" i="1"/>
  <c r="N29" i="1"/>
  <c r="J29" i="1"/>
  <c r="I29" i="1"/>
  <c r="H29" i="1"/>
  <c r="E29" i="1"/>
  <c r="F29" i="1" s="1"/>
  <c r="O28" i="1"/>
  <c r="N28" i="1"/>
  <c r="J28" i="1"/>
  <c r="I28" i="1"/>
  <c r="H28" i="1"/>
  <c r="F28" i="1"/>
  <c r="E28" i="1"/>
  <c r="N27" i="1"/>
  <c r="O27" i="1" s="1"/>
  <c r="J27" i="1"/>
  <c r="I27" i="1"/>
  <c r="H27" i="1"/>
  <c r="F27" i="1"/>
  <c r="E27" i="1"/>
  <c r="N26" i="1"/>
  <c r="O26" i="1" s="1"/>
  <c r="J26" i="1"/>
  <c r="I26" i="1"/>
  <c r="H26" i="1"/>
  <c r="F26" i="1"/>
  <c r="E26" i="1"/>
  <c r="O25" i="1"/>
  <c r="N25" i="1"/>
  <c r="J25" i="1"/>
  <c r="I25" i="1"/>
  <c r="H25" i="1"/>
  <c r="E25" i="1"/>
  <c r="F25" i="1" s="1"/>
  <c r="O24" i="1"/>
  <c r="N24" i="1"/>
  <c r="J24" i="1"/>
  <c r="I24" i="1"/>
  <c r="H24" i="1"/>
  <c r="F24" i="1"/>
  <c r="E24" i="1"/>
  <c r="N23" i="1"/>
  <c r="O23" i="1" s="1"/>
  <c r="J23" i="1"/>
  <c r="I23" i="1"/>
  <c r="H23" i="1"/>
  <c r="F23" i="1"/>
  <c r="E23" i="1"/>
  <c r="N22" i="1"/>
  <c r="O22" i="1" s="1"/>
  <c r="J22" i="1"/>
  <c r="I22" i="1"/>
  <c r="H22" i="1"/>
  <c r="F22" i="1"/>
  <c r="E22" i="1"/>
  <c r="N21" i="1"/>
  <c r="J21" i="1"/>
  <c r="I21" i="1"/>
  <c r="G21" i="1"/>
  <c r="F21" i="1"/>
  <c r="E21" i="1"/>
  <c r="D21" i="1"/>
  <c r="O21" i="1" s="1"/>
  <c r="N20" i="1"/>
  <c r="O20" i="1" s="1"/>
  <c r="J20" i="1"/>
  <c r="I20" i="1"/>
  <c r="H20" i="1"/>
  <c r="E20" i="1"/>
  <c r="F20" i="1" s="1"/>
  <c r="O19" i="1"/>
  <c r="N19" i="1"/>
  <c r="J19" i="1"/>
  <c r="I19" i="1"/>
  <c r="H19" i="1"/>
  <c r="E19" i="1"/>
  <c r="F19" i="1" s="1"/>
  <c r="O18" i="1"/>
  <c r="N18" i="1"/>
  <c r="J18" i="1"/>
  <c r="I18" i="1"/>
  <c r="H18" i="1"/>
  <c r="F18" i="1"/>
  <c r="E18" i="1"/>
  <c r="O17" i="1"/>
  <c r="N17" i="1"/>
  <c r="J17" i="1"/>
  <c r="I17" i="1"/>
  <c r="H17" i="1"/>
  <c r="F17" i="1"/>
  <c r="E17" i="1"/>
  <c r="N16" i="1"/>
  <c r="O16" i="1" s="1"/>
  <c r="J16" i="1"/>
  <c r="I16" i="1"/>
  <c r="H16" i="1"/>
  <c r="E16" i="1"/>
  <c r="F16" i="1" s="1"/>
  <c r="O15" i="1"/>
  <c r="N15" i="1"/>
  <c r="J15" i="1"/>
  <c r="I15" i="1"/>
  <c r="H15" i="1"/>
  <c r="E15" i="1"/>
  <c r="F15" i="1" s="1"/>
  <c r="O14" i="1"/>
  <c r="N14" i="1"/>
  <c r="J14" i="1"/>
  <c r="I14" i="1"/>
  <c r="H14" i="1"/>
  <c r="F14" i="1"/>
  <c r="E14" i="1"/>
  <c r="O13" i="1"/>
  <c r="N13" i="1"/>
  <c r="J13" i="1"/>
  <c r="I13" i="1"/>
  <c r="H13" i="1"/>
  <c r="F13" i="1"/>
  <c r="E13" i="1"/>
  <c r="N12" i="1"/>
  <c r="O12" i="1" s="1"/>
  <c r="J12" i="1"/>
  <c r="I12" i="1"/>
  <c r="H12" i="1"/>
  <c r="E12" i="1"/>
  <c r="F12" i="1" s="1"/>
  <c r="O11" i="1"/>
  <c r="N11" i="1"/>
  <c r="J11" i="1"/>
  <c r="I11" i="1"/>
  <c r="H11" i="1"/>
  <c r="E11" i="1"/>
  <c r="F11" i="1" s="1"/>
  <c r="O10" i="1"/>
  <c r="N10" i="1"/>
  <c r="J10" i="1"/>
  <c r="I10" i="1"/>
  <c r="H10" i="1"/>
  <c r="F10" i="1"/>
  <c r="E10" i="1"/>
  <c r="O9" i="1"/>
  <c r="N9" i="1"/>
  <c r="J9" i="1"/>
  <c r="I9" i="1"/>
  <c r="H9" i="1"/>
  <c r="F9" i="1"/>
  <c r="E9" i="1"/>
  <c r="N8" i="1"/>
  <c r="O8" i="1" s="1"/>
  <c r="J8" i="1"/>
  <c r="I8" i="1"/>
  <c r="H8" i="1"/>
  <c r="E8" i="1"/>
  <c r="F8" i="1" s="1"/>
  <c r="O7" i="1"/>
  <c r="N7" i="1"/>
  <c r="J7" i="1"/>
  <c r="I7" i="1"/>
  <c r="H7" i="1"/>
  <c r="E7" i="1"/>
  <c r="F7" i="1" s="1"/>
  <c r="O6" i="1"/>
  <c r="N6" i="1"/>
  <c r="J6" i="1"/>
  <c r="I6" i="1"/>
  <c r="H6" i="1"/>
  <c r="F6" i="1"/>
  <c r="E6" i="1"/>
  <c r="O5" i="1"/>
  <c r="N5" i="1"/>
  <c r="J5" i="1"/>
  <c r="I5" i="1"/>
  <c r="H5" i="1"/>
  <c r="F5" i="1"/>
  <c r="E5" i="1"/>
  <c r="N4" i="1"/>
  <c r="O4" i="1" s="1"/>
  <c r="J4" i="1"/>
  <c r="I4" i="1"/>
  <c r="H4" i="1"/>
  <c r="E4" i="1"/>
  <c r="E72" i="1" l="1"/>
  <c r="F72" i="1" s="1"/>
  <c r="H72" i="1"/>
  <c r="I55" i="1"/>
  <c r="J55" i="1"/>
  <c r="N178" i="1"/>
  <c r="O178" i="1" s="1"/>
  <c r="I178" i="1"/>
  <c r="O38" i="1"/>
  <c r="F55" i="1"/>
  <c r="O55" i="1"/>
  <c r="H82" i="1"/>
  <c r="F82" i="1"/>
  <c r="H89" i="1"/>
  <c r="F89" i="1"/>
  <c r="H163" i="1"/>
  <c r="E163" i="1"/>
  <c r="F163" i="1" s="1"/>
  <c r="H175" i="1"/>
  <c r="E175" i="1"/>
  <c r="F175" i="1" s="1"/>
  <c r="H183" i="1"/>
  <c r="E183" i="1"/>
  <c r="F183" i="1" s="1"/>
  <c r="F4" i="1"/>
  <c r="I38" i="1"/>
  <c r="H55" i="1"/>
  <c r="I72" i="1"/>
  <c r="N72" i="1"/>
  <c r="O72" i="1" s="1"/>
  <c r="E74" i="1"/>
  <c r="F74" i="1" s="1"/>
  <c r="H74" i="1"/>
  <c r="N160" i="1"/>
  <c r="O160" i="1" s="1"/>
  <c r="I160" i="1"/>
  <c r="I82" i="1"/>
  <c r="I89" i="1"/>
  <c r="H170" i="1"/>
  <c r="H64" i="1"/>
  <c r="N64" i="1"/>
  <c r="O64" i="1" s="1"/>
  <c r="N82" i="1"/>
  <c r="O82" i="1" s="1"/>
  <c r="O89" i="1"/>
  <c r="H96" i="1"/>
  <c r="I103" i="1"/>
  <c r="E120" i="1"/>
  <c r="F120" i="1" s="1"/>
  <c r="J137" i="1"/>
  <c r="I139" i="1"/>
  <c r="O147" i="1"/>
  <c r="H156" i="1"/>
  <c r="J170" i="1"/>
  <c r="I171" i="1"/>
  <c r="H137" i="1"/>
  <c r="H21" i="1"/>
  <c r="I127" i="1"/>
  <c r="F137" i="1"/>
  <c r="H147" i="1"/>
  <c r="I168" i="1"/>
  <c r="F170" i="1"/>
  <c r="O171" i="1"/>
  <c r="L187" i="1"/>
</calcChain>
</file>

<file path=xl/sharedStrings.xml><?xml version="1.0" encoding="utf-8"?>
<sst xmlns="http://schemas.openxmlformats.org/spreadsheetml/2006/main" count="262" uniqueCount="48">
  <si>
    <t>Dwellings Value</t>
  </si>
  <si>
    <t>Postal Sector</t>
  </si>
  <si>
    <t>Intervening Bands</t>
  </si>
  <si>
    <t>Valuation Band Range</t>
  </si>
  <si>
    <t>EUV_SH Values</t>
  </si>
  <si>
    <t>Market Values</t>
  </si>
  <si>
    <t>Tenure Status</t>
  </si>
  <si>
    <t>Total Number of Social Housing Dwellings</t>
  </si>
  <si>
    <t>Total (£'s)</t>
  </si>
  <si>
    <t>Average (£'s)</t>
  </si>
  <si>
    <t>% Occupied Dwellings</t>
  </si>
  <si>
    <t>% Vacant Dwellings</t>
  </si>
  <si>
    <t>Count of LET</t>
  </si>
  <si>
    <t>Count of VOID</t>
  </si>
  <si>
    <t>B23</t>
  </si>
  <si>
    <t>&lt;£50,000 - £99,999</t>
  </si>
  <si>
    <t>&lt;£50,000</t>
  </si>
  <si>
    <t>£60,000 - £69,999</t>
  </si>
  <si>
    <t>£70,000 - £79,999</t>
  </si>
  <si>
    <t>£80,000 - £89,999</t>
  </si>
  <si>
    <t>£90,000 - £99,999</t>
  </si>
  <si>
    <t>£100,000 - £299,999</t>
  </si>
  <si>
    <t>£100,000 - £119,999</t>
  </si>
  <si>
    <t>£120,000 - £139,999</t>
  </si>
  <si>
    <t>£140,000 - £159,999</t>
  </si>
  <si>
    <t>£160,000 - £179,999</t>
  </si>
  <si>
    <t>£200,000 - £219,999</t>
  </si>
  <si>
    <t>B27/B28/B37/B90/B91/B92</t>
  </si>
  <si>
    <t>B17/B29</t>
  </si>
  <si>
    <t>B31</t>
  </si>
  <si>
    <t>B24/B35/B36</t>
  </si>
  <si>
    <t>B14</t>
  </si>
  <si>
    <t>B32/B62</t>
  </si>
  <si>
    <t>B8/B9</t>
  </si>
  <si>
    <t>B44</t>
  </si>
  <si>
    <t>B19</t>
  </si>
  <si>
    <t>B33</t>
  </si>
  <si>
    <t>B1/B15/B16</t>
  </si>
  <si>
    <t>B6/B7</t>
  </si>
  <si>
    <t>B10/B11</t>
  </si>
  <si>
    <t>B13/B30</t>
  </si>
  <si>
    <t>B45</t>
  </si>
  <si>
    <t>B25/B26</t>
  </si>
  <si>
    <t>B18/B20/B21/B42/B43</t>
  </si>
  <si>
    <t>B5/B12</t>
  </si>
  <si>
    <t>B72/B73/B74/B75/B76</t>
  </si>
  <si>
    <t>B38</t>
  </si>
  <si>
    <t>B34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</si>
</sst>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164" fontId="0" fillId="0" borderId="1" xfId="0" applyNumberFormat="1" applyBorder="1" applyAlignment="1">
      <alignment horizontal="right"/>
    </xf>
    <xf numFmtId="9" fontId="0" fillId="0" borderId="1" xfId="1" applyFont="1" applyBorder="1"/>
    <xf numFmtId="0" fontId="0" fillId="0" borderId="0" xfId="0" applyNumberForma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NumberFormat="1" applyBorder="1"/>
    <xf numFmtId="164" fontId="0" fillId="0" borderId="3" xfId="0" applyNumberFormat="1" applyBorder="1" applyAlignment="1">
      <alignment horizontal="right"/>
    </xf>
    <xf numFmtId="9" fontId="0" fillId="0" borderId="3" xfId="1" applyFon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1"/>
    </xf>
    <xf numFmtId="0" fontId="0" fillId="0" borderId="4" xfId="0" applyNumberFormat="1" applyBorder="1"/>
    <xf numFmtId="164" fontId="0" fillId="0" borderId="4" xfId="0" applyNumberFormat="1" applyBorder="1" applyAlignment="1">
      <alignment horizontal="right"/>
    </xf>
    <xf numFmtId="9" fontId="0" fillId="0" borderId="4" xfId="1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9" fontId="0" fillId="0" borderId="0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tabSelected="1" workbookViewId="0">
      <selection activeCell="A185" sqref="A185:XFD185"/>
    </sheetView>
  </sheetViews>
  <sheetFormatPr defaultRowHeight="15" x14ac:dyDescent="0.25"/>
  <cols>
    <col min="1" max="1" width="26.42578125" bestFit="1" customWidth="1"/>
    <col min="2" max="3" width="26.42578125" customWidth="1"/>
    <col min="4" max="4" width="9.42578125" customWidth="1"/>
    <col min="5" max="5" width="13.5703125" style="30" customWidth="1"/>
    <col min="6" max="6" width="13.28515625" customWidth="1"/>
    <col min="7" max="7" width="12.7109375" customWidth="1"/>
    <col min="8" max="8" width="13.28515625" bestFit="1" customWidth="1"/>
    <col min="9" max="9" width="12.85546875" bestFit="1" customWidth="1"/>
    <col min="10" max="10" width="10.7109375" customWidth="1"/>
    <col min="11" max="15" width="9.140625" hidden="1" customWidth="1"/>
  </cols>
  <sheetData>
    <row r="1" spans="1:15" x14ac:dyDescent="0.25">
      <c r="A1" s="1"/>
      <c r="B1" s="1"/>
      <c r="C1" s="1"/>
      <c r="D1" s="2"/>
      <c r="E1" s="31" t="s">
        <v>0</v>
      </c>
      <c r="F1" s="31"/>
      <c r="G1" s="31"/>
      <c r="H1" s="31"/>
      <c r="I1" s="3"/>
      <c r="J1" s="3"/>
    </row>
    <row r="2" spans="1:15" x14ac:dyDescent="0.25">
      <c r="A2" s="4" t="s">
        <v>1</v>
      </c>
      <c r="B2" s="4" t="s">
        <v>2</v>
      </c>
      <c r="C2" s="4" t="s">
        <v>3</v>
      </c>
      <c r="D2" s="5"/>
      <c r="E2" s="32" t="s">
        <v>4</v>
      </c>
      <c r="F2" s="33"/>
      <c r="G2" s="32" t="s">
        <v>5</v>
      </c>
      <c r="H2" s="33"/>
      <c r="I2" s="32" t="s">
        <v>6</v>
      </c>
      <c r="J2" s="33"/>
    </row>
    <row r="3" spans="1:15" ht="74.25" customHeight="1" x14ac:dyDescent="0.25">
      <c r="A3" s="6"/>
      <c r="B3" s="6"/>
      <c r="C3" s="6"/>
      <c r="D3" s="7" t="s">
        <v>7</v>
      </c>
      <c r="E3" s="8" t="s">
        <v>8</v>
      </c>
      <c r="F3" s="7" t="s">
        <v>9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5" x14ac:dyDescent="0.25">
      <c r="A4" s="9" t="s">
        <v>14</v>
      </c>
      <c r="B4" s="10" t="s">
        <v>15</v>
      </c>
      <c r="C4" s="10" t="s">
        <v>16</v>
      </c>
      <c r="D4" s="11">
        <v>808</v>
      </c>
      <c r="E4" s="12">
        <f t="shared" ref="E4:E67" si="0">+G4*0.4</f>
        <v>7767773.2880000016</v>
      </c>
      <c r="F4" s="12">
        <f t="shared" ref="F4:F67" si="1">+E4/D4</f>
        <v>9613.5808019802007</v>
      </c>
      <c r="G4" s="12">
        <v>19419433.220000003</v>
      </c>
      <c r="H4" s="12">
        <f>+G4/D4</f>
        <v>24033.952004950497</v>
      </c>
      <c r="I4" s="13">
        <f>+K4/D4</f>
        <v>0.98019801980198018</v>
      </c>
      <c r="J4" s="13">
        <f>+L4/D4</f>
        <v>1.9801980198019802E-2</v>
      </c>
      <c r="K4" s="14">
        <v>792</v>
      </c>
      <c r="L4" s="14">
        <v>16</v>
      </c>
      <c r="M4" s="14"/>
      <c r="N4">
        <f t="shared" ref="N4:N67" si="2">+K4+L4</f>
        <v>808</v>
      </c>
      <c r="O4">
        <f t="shared" ref="O4:O67" si="3">+N4-D4</f>
        <v>0</v>
      </c>
    </row>
    <row r="5" spans="1:15" x14ac:dyDescent="0.25">
      <c r="A5" s="15"/>
      <c r="B5" s="16"/>
      <c r="C5" s="16" t="s">
        <v>17</v>
      </c>
      <c r="D5" s="17">
        <v>409</v>
      </c>
      <c r="E5" s="18">
        <f t="shared" si="0"/>
        <v>10787306.187999988</v>
      </c>
      <c r="F5" s="18">
        <f t="shared" si="1"/>
        <v>26374.831755501193</v>
      </c>
      <c r="G5" s="18">
        <v>26968265.469999969</v>
      </c>
      <c r="H5" s="18">
        <f t="shared" ref="H5:H68" si="4">+G5/D5</f>
        <v>65937.079388752987</v>
      </c>
      <c r="I5" s="19">
        <f t="shared" ref="I5:I68" si="5">+K5/D5</f>
        <v>0.99022004889975546</v>
      </c>
      <c r="J5" s="19">
        <f t="shared" ref="J5:J68" si="6">+L5/D5</f>
        <v>9.7799511002444987E-3</v>
      </c>
      <c r="K5" s="14">
        <v>405</v>
      </c>
      <c r="L5" s="14">
        <v>4</v>
      </c>
      <c r="M5" s="14"/>
      <c r="N5">
        <f t="shared" si="2"/>
        <v>409</v>
      </c>
      <c r="O5">
        <f t="shared" si="3"/>
        <v>0</v>
      </c>
    </row>
    <row r="6" spans="1:15" x14ac:dyDescent="0.25">
      <c r="A6" s="15"/>
      <c r="B6" s="16"/>
      <c r="C6" s="16" t="s">
        <v>18</v>
      </c>
      <c r="D6" s="17">
        <v>12</v>
      </c>
      <c r="E6" s="18">
        <f t="shared" si="0"/>
        <v>344408.772</v>
      </c>
      <c r="F6" s="18">
        <f t="shared" si="1"/>
        <v>28700.731</v>
      </c>
      <c r="G6" s="18">
        <v>861021.92999999993</v>
      </c>
      <c r="H6" s="18">
        <f t="shared" si="4"/>
        <v>71751.827499999999</v>
      </c>
      <c r="I6" s="19">
        <f t="shared" si="5"/>
        <v>1</v>
      </c>
      <c r="J6" s="19">
        <f t="shared" si="6"/>
        <v>0</v>
      </c>
      <c r="K6" s="14">
        <v>12</v>
      </c>
      <c r="L6" s="14"/>
      <c r="M6" s="14"/>
      <c r="N6">
        <f t="shared" si="2"/>
        <v>12</v>
      </c>
      <c r="O6">
        <f t="shared" si="3"/>
        <v>0</v>
      </c>
    </row>
    <row r="7" spans="1:15" x14ac:dyDescent="0.25">
      <c r="A7" s="15"/>
      <c r="B7" s="16"/>
      <c r="C7" s="16" t="s">
        <v>19</v>
      </c>
      <c r="D7" s="17">
        <v>200</v>
      </c>
      <c r="E7" s="18">
        <f t="shared" si="0"/>
        <v>6761757.7360000005</v>
      </c>
      <c r="F7" s="18">
        <f t="shared" si="1"/>
        <v>33808.788680000005</v>
      </c>
      <c r="G7" s="18">
        <v>16904394.34</v>
      </c>
      <c r="H7" s="18">
        <f t="shared" si="4"/>
        <v>84521.971699999995</v>
      </c>
      <c r="I7" s="19">
        <f t="shared" si="5"/>
        <v>0.995</v>
      </c>
      <c r="J7" s="19">
        <f t="shared" si="6"/>
        <v>5.0000000000000001E-3</v>
      </c>
      <c r="K7" s="14">
        <v>199</v>
      </c>
      <c r="L7" s="14">
        <v>1</v>
      </c>
      <c r="M7" s="14"/>
      <c r="N7">
        <f t="shared" si="2"/>
        <v>200</v>
      </c>
      <c r="O7">
        <f t="shared" si="3"/>
        <v>0</v>
      </c>
    </row>
    <row r="8" spans="1:15" x14ac:dyDescent="0.25">
      <c r="A8" s="15"/>
      <c r="B8" s="16"/>
      <c r="C8" s="16" t="s">
        <v>20</v>
      </c>
      <c r="D8" s="17">
        <v>442</v>
      </c>
      <c r="E8" s="18">
        <f t="shared" si="0"/>
        <v>16724245.023999996</v>
      </c>
      <c r="F8" s="18">
        <f t="shared" si="1"/>
        <v>37837.658425339359</v>
      </c>
      <c r="G8" s="18">
        <v>41810612.559999987</v>
      </c>
      <c r="H8" s="18">
        <f t="shared" si="4"/>
        <v>94594.146063348395</v>
      </c>
      <c r="I8" s="19">
        <f t="shared" si="5"/>
        <v>0.99773755656108598</v>
      </c>
      <c r="J8" s="19">
        <f t="shared" si="6"/>
        <v>2.2624434389140274E-3</v>
      </c>
      <c r="K8" s="14">
        <v>441</v>
      </c>
      <c r="L8" s="14">
        <v>1</v>
      </c>
      <c r="M8" s="14"/>
      <c r="N8">
        <f t="shared" si="2"/>
        <v>442</v>
      </c>
      <c r="O8">
        <f t="shared" si="3"/>
        <v>0</v>
      </c>
    </row>
    <row r="9" spans="1:15" x14ac:dyDescent="0.25">
      <c r="A9" s="15"/>
      <c r="B9" s="16" t="s">
        <v>21</v>
      </c>
      <c r="C9" s="16" t="s">
        <v>22</v>
      </c>
      <c r="D9" s="17">
        <v>563</v>
      </c>
      <c r="E9" s="18">
        <f t="shared" si="0"/>
        <v>24974436.811999977</v>
      </c>
      <c r="F9" s="18">
        <f t="shared" si="1"/>
        <v>44359.568049733527</v>
      </c>
      <c r="G9" s="18">
        <v>62436092.029999934</v>
      </c>
      <c r="H9" s="18">
        <f t="shared" si="4"/>
        <v>110898.9201243338</v>
      </c>
      <c r="I9" s="19">
        <f t="shared" si="5"/>
        <v>0.99467140319715808</v>
      </c>
      <c r="J9" s="19">
        <f t="shared" si="6"/>
        <v>5.3285968028419185E-3</v>
      </c>
      <c r="K9" s="14">
        <v>560</v>
      </c>
      <c r="L9" s="14">
        <v>3</v>
      </c>
      <c r="M9" s="14"/>
      <c r="N9">
        <f t="shared" si="2"/>
        <v>563</v>
      </c>
      <c r="O9">
        <f t="shared" si="3"/>
        <v>0</v>
      </c>
    </row>
    <row r="10" spans="1:15" x14ac:dyDescent="0.25">
      <c r="A10" s="15"/>
      <c r="B10" s="16"/>
      <c r="C10" s="16" t="s">
        <v>23</v>
      </c>
      <c r="D10" s="17">
        <v>557</v>
      </c>
      <c r="E10" s="18">
        <f t="shared" si="0"/>
        <v>28133178.052000001</v>
      </c>
      <c r="F10" s="18">
        <f t="shared" si="1"/>
        <v>50508.398657091566</v>
      </c>
      <c r="G10" s="18">
        <v>70332945.129999995</v>
      </c>
      <c r="H10" s="18">
        <f t="shared" si="4"/>
        <v>126270.99664272889</v>
      </c>
      <c r="I10" s="19">
        <f t="shared" si="5"/>
        <v>0.99820466786355477</v>
      </c>
      <c r="J10" s="19">
        <f t="shared" si="6"/>
        <v>1.7953321364452424E-3</v>
      </c>
      <c r="K10" s="14">
        <v>556</v>
      </c>
      <c r="L10" s="14">
        <v>1</v>
      </c>
      <c r="M10" s="14"/>
      <c r="N10">
        <f t="shared" si="2"/>
        <v>557</v>
      </c>
      <c r="O10">
        <f t="shared" si="3"/>
        <v>0</v>
      </c>
    </row>
    <row r="11" spans="1:15" x14ac:dyDescent="0.25">
      <c r="A11" s="15"/>
      <c r="B11" s="16"/>
      <c r="C11" s="16" t="s">
        <v>24</v>
      </c>
      <c r="D11" s="17">
        <v>12</v>
      </c>
      <c r="E11" s="18">
        <f t="shared" si="0"/>
        <v>698372.59199999995</v>
      </c>
      <c r="F11" s="18">
        <f t="shared" si="1"/>
        <v>58197.715999999993</v>
      </c>
      <c r="G11" s="18">
        <v>1745931.4799999997</v>
      </c>
      <c r="H11" s="18">
        <f t="shared" si="4"/>
        <v>145494.28999999998</v>
      </c>
      <c r="I11" s="19">
        <f t="shared" si="5"/>
        <v>1</v>
      </c>
      <c r="J11" s="19">
        <f t="shared" si="6"/>
        <v>0</v>
      </c>
      <c r="K11" s="14">
        <v>12</v>
      </c>
      <c r="L11" s="14"/>
      <c r="M11" s="14"/>
      <c r="N11">
        <f t="shared" si="2"/>
        <v>12</v>
      </c>
      <c r="O11">
        <f t="shared" si="3"/>
        <v>0</v>
      </c>
    </row>
    <row r="12" spans="1:15" x14ac:dyDescent="0.25">
      <c r="A12" s="15"/>
      <c r="B12" s="16"/>
      <c r="C12" s="16" t="s">
        <v>25</v>
      </c>
      <c r="D12" s="17">
        <v>77</v>
      </c>
      <c r="E12" s="18">
        <f t="shared" si="0"/>
        <v>5487351.1000000006</v>
      </c>
      <c r="F12" s="18">
        <f t="shared" si="1"/>
        <v>71264.3</v>
      </c>
      <c r="G12" s="18">
        <v>13718377.75</v>
      </c>
      <c r="H12" s="18">
        <f t="shared" si="4"/>
        <v>178160.75</v>
      </c>
      <c r="I12" s="19">
        <f t="shared" si="5"/>
        <v>1</v>
      </c>
      <c r="J12" s="19">
        <f t="shared" si="6"/>
        <v>0</v>
      </c>
      <c r="K12" s="14">
        <v>77</v>
      </c>
      <c r="L12" s="14"/>
      <c r="M12" s="14"/>
      <c r="N12">
        <f t="shared" si="2"/>
        <v>77</v>
      </c>
      <c r="O12">
        <f t="shared" si="3"/>
        <v>0</v>
      </c>
    </row>
    <row r="13" spans="1:15" x14ac:dyDescent="0.25">
      <c r="A13" s="20"/>
      <c r="B13" s="21"/>
      <c r="C13" s="21" t="s">
        <v>26</v>
      </c>
      <c r="D13" s="22">
        <v>116</v>
      </c>
      <c r="E13" s="23">
        <f t="shared" si="0"/>
        <v>9326797.9840000011</v>
      </c>
      <c r="F13" s="23">
        <f t="shared" si="1"/>
        <v>80403.430896551727</v>
      </c>
      <c r="G13" s="23">
        <v>23316994.960000001</v>
      </c>
      <c r="H13" s="23">
        <f t="shared" si="4"/>
        <v>201008.57724137933</v>
      </c>
      <c r="I13" s="24">
        <f t="shared" si="5"/>
        <v>0.99137931034482762</v>
      </c>
      <c r="J13" s="24">
        <f t="shared" si="6"/>
        <v>8.6206896551724137E-3</v>
      </c>
      <c r="K13" s="14">
        <v>115</v>
      </c>
      <c r="L13" s="14">
        <v>1</v>
      </c>
      <c r="M13" s="14"/>
      <c r="N13">
        <f t="shared" si="2"/>
        <v>116</v>
      </c>
      <c r="O13">
        <f t="shared" si="3"/>
        <v>0</v>
      </c>
    </row>
    <row r="14" spans="1:15" x14ac:dyDescent="0.25">
      <c r="A14" s="9" t="s">
        <v>27</v>
      </c>
      <c r="B14" s="10" t="s">
        <v>15</v>
      </c>
      <c r="C14" s="10" t="s">
        <v>16</v>
      </c>
      <c r="D14" s="11">
        <v>325</v>
      </c>
      <c r="E14" s="12">
        <f t="shared" si="0"/>
        <v>921233.34799999977</v>
      </c>
      <c r="F14" s="12">
        <f t="shared" si="1"/>
        <v>2834.564147692307</v>
      </c>
      <c r="G14" s="12">
        <v>2303083.3699999992</v>
      </c>
      <c r="H14" s="12">
        <f t="shared" si="4"/>
        <v>7086.4103692307663</v>
      </c>
      <c r="I14" s="13">
        <f t="shared" si="5"/>
        <v>0.97538461538461541</v>
      </c>
      <c r="J14" s="13">
        <f t="shared" si="6"/>
        <v>2.4615384615384615E-2</v>
      </c>
      <c r="K14" s="14">
        <v>317</v>
      </c>
      <c r="L14" s="14">
        <v>8</v>
      </c>
      <c r="M14" s="14"/>
      <c r="N14">
        <f t="shared" si="2"/>
        <v>325</v>
      </c>
      <c r="O14">
        <f t="shared" si="3"/>
        <v>0</v>
      </c>
    </row>
    <row r="15" spans="1:15" x14ac:dyDescent="0.25">
      <c r="A15" s="15"/>
      <c r="B15" s="16"/>
      <c r="C15" s="16" t="s">
        <v>17</v>
      </c>
      <c r="D15" s="17">
        <v>507</v>
      </c>
      <c r="E15" s="18">
        <f t="shared" si="0"/>
        <v>13502997.396000007</v>
      </c>
      <c r="F15" s="18">
        <f t="shared" si="1"/>
        <v>26633.130958579895</v>
      </c>
      <c r="G15" s="18">
        <v>33757493.490000017</v>
      </c>
      <c r="H15" s="18">
        <f t="shared" si="4"/>
        <v>66582.827396449735</v>
      </c>
      <c r="I15" s="19">
        <f t="shared" si="5"/>
        <v>0.98224852071005919</v>
      </c>
      <c r="J15" s="19">
        <f t="shared" si="6"/>
        <v>1.7751479289940829E-2</v>
      </c>
      <c r="K15" s="14">
        <v>498</v>
      </c>
      <c r="L15" s="14">
        <v>9</v>
      </c>
      <c r="M15" s="14"/>
      <c r="N15">
        <f t="shared" si="2"/>
        <v>507</v>
      </c>
      <c r="O15">
        <f t="shared" si="3"/>
        <v>0</v>
      </c>
    </row>
    <row r="16" spans="1:15" x14ac:dyDescent="0.25">
      <c r="A16" s="15"/>
      <c r="B16" s="16"/>
      <c r="C16" s="16" t="s">
        <v>18</v>
      </c>
      <c r="D16" s="17">
        <v>11</v>
      </c>
      <c r="E16" s="18">
        <f t="shared" si="0"/>
        <v>315185.70399999997</v>
      </c>
      <c r="F16" s="18">
        <f t="shared" si="1"/>
        <v>28653.245818181815</v>
      </c>
      <c r="G16" s="18">
        <v>787964.25999999989</v>
      </c>
      <c r="H16" s="18">
        <f t="shared" si="4"/>
        <v>71633.114545454533</v>
      </c>
      <c r="I16" s="19">
        <f t="shared" si="5"/>
        <v>1</v>
      </c>
      <c r="J16" s="19">
        <f t="shared" si="6"/>
        <v>0</v>
      </c>
      <c r="K16" s="14">
        <v>11</v>
      </c>
      <c r="L16" s="14"/>
      <c r="M16" s="14"/>
      <c r="N16">
        <f t="shared" si="2"/>
        <v>11</v>
      </c>
      <c r="O16">
        <f t="shared" si="3"/>
        <v>0</v>
      </c>
    </row>
    <row r="17" spans="1:15" x14ac:dyDescent="0.25">
      <c r="A17" s="15"/>
      <c r="B17" s="16"/>
      <c r="C17" s="16" t="s">
        <v>19</v>
      </c>
      <c r="D17" s="17">
        <v>81</v>
      </c>
      <c r="E17" s="18">
        <f t="shared" si="0"/>
        <v>2824694.4160000011</v>
      </c>
      <c r="F17" s="18">
        <f t="shared" si="1"/>
        <v>34872.770567901251</v>
      </c>
      <c r="G17" s="18">
        <v>7061736.0400000028</v>
      </c>
      <c r="H17" s="18">
        <f t="shared" si="4"/>
        <v>87181.926419753116</v>
      </c>
      <c r="I17" s="19">
        <f t="shared" si="5"/>
        <v>1</v>
      </c>
      <c r="J17" s="19">
        <f t="shared" si="6"/>
        <v>0</v>
      </c>
      <c r="K17" s="14">
        <v>81</v>
      </c>
      <c r="L17" s="14"/>
      <c r="M17" s="14"/>
      <c r="N17">
        <f t="shared" si="2"/>
        <v>81</v>
      </c>
      <c r="O17">
        <f t="shared" si="3"/>
        <v>0</v>
      </c>
    </row>
    <row r="18" spans="1:15" x14ac:dyDescent="0.25">
      <c r="A18" s="15"/>
      <c r="B18" s="16"/>
      <c r="C18" s="16" t="s">
        <v>20</v>
      </c>
      <c r="D18" s="17">
        <v>283</v>
      </c>
      <c r="E18" s="18">
        <f t="shared" si="0"/>
        <v>10641690.275999993</v>
      </c>
      <c r="F18" s="18">
        <f t="shared" si="1"/>
        <v>37603.145851590081</v>
      </c>
      <c r="G18" s="18">
        <v>26604225.689999983</v>
      </c>
      <c r="H18" s="18">
        <f t="shared" si="4"/>
        <v>94007.864628975207</v>
      </c>
      <c r="I18" s="19">
        <f t="shared" si="5"/>
        <v>0.98586572438162545</v>
      </c>
      <c r="J18" s="19">
        <f t="shared" si="6"/>
        <v>1.4134275618374558E-2</v>
      </c>
      <c r="K18" s="14">
        <v>279</v>
      </c>
      <c r="L18" s="14">
        <v>4</v>
      </c>
      <c r="M18" s="14"/>
      <c r="N18">
        <f t="shared" si="2"/>
        <v>283</v>
      </c>
      <c r="O18">
        <f t="shared" si="3"/>
        <v>0</v>
      </c>
    </row>
    <row r="19" spans="1:15" x14ac:dyDescent="0.25">
      <c r="A19" s="15"/>
      <c r="B19" s="16" t="s">
        <v>21</v>
      </c>
      <c r="C19" s="16" t="s">
        <v>22</v>
      </c>
      <c r="D19" s="17">
        <v>281</v>
      </c>
      <c r="E19" s="18">
        <f t="shared" si="0"/>
        <v>12109731.74</v>
      </c>
      <c r="F19" s="18">
        <f t="shared" si="1"/>
        <v>43095.130747330964</v>
      </c>
      <c r="G19" s="18">
        <v>30274329.349999998</v>
      </c>
      <c r="H19" s="18">
        <f t="shared" si="4"/>
        <v>107737.82686832739</v>
      </c>
      <c r="I19" s="19">
        <f t="shared" si="5"/>
        <v>0.99288256227758009</v>
      </c>
      <c r="J19" s="19">
        <f t="shared" si="6"/>
        <v>7.1174377224199285E-3</v>
      </c>
      <c r="K19" s="14">
        <v>279</v>
      </c>
      <c r="L19" s="14">
        <v>2</v>
      </c>
      <c r="M19" s="14"/>
      <c r="N19">
        <f t="shared" si="2"/>
        <v>281</v>
      </c>
      <c r="O19">
        <f t="shared" si="3"/>
        <v>0</v>
      </c>
    </row>
    <row r="20" spans="1:15" x14ac:dyDescent="0.25">
      <c r="A20" s="15"/>
      <c r="B20" s="16"/>
      <c r="C20" s="16" t="s">
        <v>23</v>
      </c>
      <c r="D20" s="17">
        <v>1012</v>
      </c>
      <c r="E20" s="18">
        <f t="shared" si="0"/>
        <v>50920810.348000102</v>
      </c>
      <c r="F20" s="18">
        <f t="shared" si="1"/>
        <v>50317.006272727376</v>
      </c>
      <c r="G20" s="18">
        <v>127302025.87000024</v>
      </c>
      <c r="H20" s="18">
        <f t="shared" si="4"/>
        <v>125792.51568181842</v>
      </c>
      <c r="I20" s="19">
        <f t="shared" si="5"/>
        <v>0.99604743083003955</v>
      </c>
      <c r="J20" s="19">
        <f t="shared" si="6"/>
        <v>3.952569169960474E-3</v>
      </c>
      <c r="K20" s="14">
        <v>1008</v>
      </c>
      <c r="L20" s="14">
        <v>4</v>
      </c>
      <c r="M20" s="14"/>
      <c r="N20">
        <f t="shared" si="2"/>
        <v>1012</v>
      </c>
      <c r="O20">
        <f t="shared" si="3"/>
        <v>0</v>
      </c>
    </row>
    <row r="21" spans="1:15" x14ac:dyDescent="0.25">
      <c r="A21" s="15"/>
      <c r="B21" s="16"/>
      <c r="C21" s="16" t="s">
        <v>24</v>
      </c>
      <c r="D21" s="17">
        <f>15+4</f>
        <v>19</v>
      </c>
      <c r="E21" s="18">
        <f t="shared" si="0"/>
        <v>1158897.176</v>
      </c>
      <c r="F21" s="18">
        <f t="shared" si="1"/>
        <v>60994.588210526315</v>
      </c>
      <c r="G21" s="18">
        <f>2184599.94+712643</f>
        <v>2897242.94</v>
      </c>
      <c r="H21" s="18">
        <f t="shared" si="4"/>
        <v>152486.4705263158</v>
      </c>
      <c r="I21" s="19">
        <f t="shared" si="5"/>
        <v>1</v>
      </c>
      <c r="J21" s="19">
        <f t="shared" si="6"/>
        <v>0</v>
      </c>
      <c r="K21" s="14">
        <v>19</v>
      </c>
      <c r="L21" s="14"/>
      <c r="M21" s="14"/>
      <c r="N21">
        <f t="shared" si="2"/>
        <v>19</v>
      </c>
      <c r="O21">
        <f t="shared" si="3"/>
        <v>0</v>
      </c>
    </row>
    <row r="22" spans="1:15" x14ac:dyDescent="0.25">
      <c r="A22" s="9" t="s">
        <v>28</v>
      </c>
      <c r="B22" s="10" t="s">
        <v>15</v>
      </c>
      <c r="C22" s="10" t="s">
        <v>16</v>
      </c>
      <c r="D22" s="11">
        <v>403</v>
      </c>
      <c r="E22" s="12">
        <f t="shared" si="0"/>
        <v>1479333.959999999</v>
      </c>
      <c r="F22" s="12">
        <f t="shared" si="1"/>
        <v>3670.8038709677394</v>
      </c>
      <c r="G22" s="12">
        <v>3698334.8999999976</v>
      </c>
      <c r="H22" s="12">
        <f t="shared" si="4"/>
        <v>9177.009677419348</v>
      </c>
      <c r="I22" s="13">
        <f t="shared" si="5"/>
        <v>0.98759305210918114</v>
      </c>
      <c r="J22" s="13">
        <f t="shared" si="6"/>
        <v>1.2406947890818859E-2</v>
      </c>
      <c r="K22" s="14">
        <v>398</v>
      </c>
      <c r="L22" s="14">
        <v>5</v>
      </c>
      <c r="M22" s="14"/>
      <c r="N22">
        <f t="shared" si="2"/>
        <v>403</v>
      </c>
      <c r="O22">
        <f t="shared" si="3"/>
        <v>0</v>
      </c>
    </row>
    <row r="23" spans="1:15" x14ac:dyDescent="0.25">
      <c r="A23" s="15"/>
      <c r="B23" s="16"/>
      <c r="C23" s="16" t="s">
        <v>17</v>
      </c>
      <c r="D23" s="17">
        <v>373</v>
      </c>
      <c r="E23" s="18">
        <f t="shared" si="0"/>
        <v>10028024.311999999</v>
      </c>
      <c r="F23" s="18">
        <f t="shared" si="1"/>
        <v>26884.78367828418</v>
      </c>
      <c r="G23" s="18">
        <v>25070060.779999997</v>
      </c>
      <c r="H23" s="18">
        <f t="shared" si="4"/>
        <v>67211.959195710442</v>
      </c>
      <c r="I23" s="19">
        <f t="shared" si="5"/>
        <v>1</v>
      </c>
      <c r="J23" s="19">
        <f t="shared" si="6"/>
        <v>0</v>
      </c>
      <c r="K23" s="14">
        <v>373</v>
      </c>
      <c r="L23" s="14"/>
      <c r="M23" s="14"/>
      <c r="N23">
        <f t="shared" si="2"/>
        <v>373</v>
      </c>
      <c r="O23">
        <f t="shared" si="3"/>
        <v>0</v>
      </c>
    </row>
    <row r="24" spans="1:15" x14ac:dyDescent="0.25">
      <c r="A24" s="15"/>
      <c r="B24" s="16"/>
      <c r="C24" s="16" t="s">
        <v>18</v>
      </c>
      <c r="D24" s="17">
        <v>30</v>
      </c>
      <c r="E24" s="18">
        <f t="shared" si="0"/>
        <v>854943.31199999992</v>
      </c>
      <c r="F24" s="18">
        <f t="shared" si="1"/>
        <v>28498.110399999998</v>
      </c>
      <c r="G24" s="18">
        <v>2137358.2799999998</v>
      </c>
      <c r="H24" s="18">
        <f t="shared" si="4"/>
        <v>71245.275999999998</v>
      </c>
      <c r="I24" s="19">
        <f t="shared" si="5"/>
        <v>1</v>
      </c>
      <c r="J24" s="19">
        <f t="shared" si="6"/>
        <v>0</v>
      </c>
      <c r="K24" s="14">
        <v>30</v>
      </c>
      <c r="L24" s="14"/>
      <c r="M24" s="14"/>
      <c r="N24">
        <f t="shared" si="2"/>
        <v>30</v>
      </c>
      <c r="O24">
        <f t="shared" si="3"/>
        <v>0</v>
      </c>
    </row>
    <row r="25" spans="1:15" x14ac:dyDescent="0.25">
      <c r="A25" s="15"/>
      <c r="B25" s="16"/>
      <c r="C25" s="16" t="s">
        <v>19</v>
      </c>
      <c r="D25" s="17">
        <v>138</v>
      </c>
      <c r="E25" s="18">
        <f t="shared" si="0"/>
        <v>4750379.7480000025</v>
      </c>
      <c r="F25" s="18">
        <f t="shared" si="1"/>
        <v>34423.041652173932</v>
      </c>
      <c r="G25" s="18">
        <v>11875949.370000005</v>
      </c>
      <c r="H25" s="18">
        <f t="shared" si="4"/>
        <v>86057.604130434818</v>
      </c>
      <c r="I25" s="19">
        <f t="shared" si="5"/>
        <v>0.99275362318840576</v>
      </c>
      <c r="J25" s="19">
        <f t="shared" si="6"/>
        <v>7.246376811594203E-3</v>
      </c>
      <c r="K25" s="14">
        <v>137</v>
      </c>
      <c r="L25" s="14">
        <v>1</v>
      </c>
      <c r="M25" s="14"/>
      <c r="N25">
        <f t="shared" si="2"/>
        <v>138</v>
      </c>
      <c r="O25">
        <f t="shared" si="3"/>
        <v>0</v>
      </c>
    </row>
    <row r="26" spans="1:15" x14ac:dyDescent="0.25">
      <c r="A26" s="15"/>
      <c r="B26" s="16"/>
      <c r="C26" s="16" t="s">
        <v>20</v>
      </c>
      <c r="D26" s="17">
        <v>610</v>
      </c>
      <c r="E26" s="18">
        <f t="shared" si="0"/>
        <v>22683295.719999991</v>
      </c>
      <c r="F26" s="18">
        <f t="shared" si="1"/>
        <v>37185.730688524578</v>
      </c>
      <c r="G26" s="18">
        <v>56708239.299999975</v>
      </c>
      <c r="H26" s="18">
        <f t="shared" si="4"/>
        <v>92964.32672131143</v>
      </c>
      <c r="I26" s="19">
        <f t="shared" si="5"/>
        <v>0.9868852459016394</v>
      </c>
      <c r="J26" s="19">
        <f t="shared" si="6"/>
        <v>1.3114754098360656E-2</v>
      </c>
      <c r="K26" s="14">
        <v>602</v>
      </c>
      <c r="L26" s="14">
        <v>8</v>
      </c>
      <c r="M26" s="14"/>
      <c r="N26">
        <f t="shared" si="2"/>
        <v>610</v>
      </c>
      <c r="O26">
        <f t="shared" si="3"/>
        <v>0</v>
      </c>
    </row>
    <row r="27" spans="1:15" x14ac:dyDescent="0.25">
      <c r="A27" s="15"/>
      <c r="B27" s="16" t="s">
        <v>21</v>
      </c>
      <c r="C27" s="16" t="s">
        <v>22</v>
      </c>
      <c r="D27" s="17">
        <v>406</v>
      </c>
      <c r="E27" s="18">
        <f t="shared" si="0"/>
        <v>17523523.091999989</v>
      </c>
      <c r="F27" s="18">
        <f t="shared" si="1"/>
        <v>43161.386926108346</v>
      </c>
      <c r="G27" s="18">
        <v>43808807.729999974</v>
      </c>
      <c r="H27" s="18">
        <f t="shared" si="4"/>
        <v>107903.46731527087</v>
      </c>
      <c r="I27" s="19">
        <f t="shared" si="5"/>
        <v>0.9926108374384236</v>
      </c>
      <c r="J27" s="19">
        <f t="shared" si="6"/>
        <v>7.3891625615763543E-3</v>
      </c>
      <c r="K27" s="14">
        <v>403</v>
      </c>
      <c r="L27" s="14">
        <v>3</v>
      </c>
      <c r="M27" s="14"/>
      <c r="N27">
        <f t="shared" si="2"/>
        <v>406</v>
      </c>
      <c r="O27">
        <f t="shared" si="3"/>
        <v>0</v>
      </c>
    </row>
    <row r="28" spans="1:15" x14ac:dyDescent="0.25">
      <c r="A28" s="15"/>
      <c r="B28" s="16"/>
      <c r="C28" s="16" t="s">
        <v>23</v>
      </c>
      <c r="D28" s="17">
        <v>890</v>
      </c>
      <c r="E28" s="18">
        <f t="shared" si="0"/>
        <v>45090120.688000061</v>
      </c>
      <c r="F28" s="18">
        <f t="shared" si="1"/>
        <v>50663.056952809056</v>
      </c>
      <c r="G28" s="18">
        <v>112725301.72000015</v>
      </c>
      <c r="H28" s="18">
        <f t="shared" si="4"/>
        <v>126657.64238202263</v>
      </c>
      <c r="I28" s="19">
        <f t="shared" si="5"/>
        <v>0.99325842696629218</v>
      </c>
      <c r="J28" s="19">
        <f t="shared" si="6"/>
        <v>6.7415730337078653E-3</v>
      </c>
      <c r="K28" s="14">
        <v>884</v>
      </c>
      <c r="L28" s="14">
        <v>6</v>
      </c>
      <c r="M28" s="14"/>
      <c r="N28">
        <f t="shared" si="2"/>
        <v>890</v>
      </c>
      <c r="O28">
        <f t="shared" si="3"/>
        <v>0</v>
      </c>
    </row>
    <row r="29" spans="1:15" x14ac:dyDescent="0.25">
      <c r="A29" s="15"/>
      <c r="B29" s="16"/>
      <c r="C29" s="16" t="s">
        <v>24</v>
      </c>
      <c r="D29" s="17">
        <v>48</v>
      </c>
      <c r="E29" s="18">
        <f t="shared" si="0"/>
        <v>2797433.2520000003</v>
      </c>
      <c r="F29" s="18">
        <f t="shared" si="1"/>
        <v>58279.859416666673</v>
      </c>
      <c r="G29" s="18">
        <v>6993583.1300000008</v>
      </c>
      <c r="H29" s="18">
        <f t="shared" si="4"/>
        <v>145699.64854166668</v>
      </c>
      <c r="I29" s="19">
        <f t="shared" si="5"/>
        <v>0.97916666666666663</v>
      </c>
      <c r="J29" s="19">
        <f t="shared" si="6"/>
        <v>2.0833333333333332E-2</v>
      </c>
      <c r="K29" s="14">
        <v>47</v>
      </c>
      <c r="L29" s="14">
        <v>1</v>
      </c>
      <c r="M29" s="14"/>
      <c r="N29">
        <f t="shared" si="2"/>
        <v>48</v>
      </c>
      <c r="O29">
        <f t="shared" si="3"/>
        <v>0</v>
      </c>
    </row>
    <row r="30" spans="1:15" x14ac:dyDescent="0.25">
      <c r="A30" s="20"/>
      <c r="B30" s="21"/>
      <c r="C30" s="21" t="s">
        <v>26</v>
      </c>
      <c r="D30" s="22">
        <v>48</v>
      </c>
      <c r="E30" s="23">
        <f t="shared" si="0"/>
        <v>3858372.0159999975</v>
      </c>
      <c r="F30" s="23">
        <f t="shared" si="1"/>
        <v>80382.750333333286</v>
      </c>
      <c r="G30" s="23">
        <v>9645930.0399999935</v>
      </c>
      <c r="H30" s="23">
        <f t="shared" si="4"/>
        <v>200956.87583333321</v>
      </c>
      <c r="I30" s="24">
        <f t="shared" si="5"/>
        <v>1</v>
      </c>
      <c r="J30" s="24">
        <f t="shared" si="6"/>
        <v>0</v>
      </c>
      <c r="K30" s="14">
        <v>48</v>
      </c>
      <c r="L30" s="14"/>
      <c r="M30" s="14"/>
      <c r="N30">
        <f t="shared" si="2"/>
        <v>48</v>
      </c>
      <c r="O30">
        <f t="shared" si="3"/>
        <v>0</v>
      </c>
    </row>
    <row r="31" spans="1:15" x14ac:dyDescent="0.25">
      <c r="A31" s="9" t="s">
        <v>29</v>
      </c>
      <c r="B31" s="10" t="s">
        <v>15</v>
      </c>
      <c r="C31" s="10" t="s">
        <v>16</v>
      </c>
      <c r="D31" s="11">
        <v>879</v>
      </c>
      <c r="E31" s="12">
        <f t="shared" si="0"/>
        <v>4401683.6359999841</v>
      </c>
      <c r="F31" s="12">
        <f t="shared" si="1"/>
        <v>5007.6036814561821</v>
      </c>
      <c r="G31" s="12">
        <v>11004209.089999961</v>
      </c>
      <c r="H31" s="12">
        <f t="shared" si="4"/>
        <v>12519.009203640457</v>
      </c>
      <c r="I31" s="13">
        <f t="shared" si="5"/>
        <v>0.96928327645051193</v>
      </c>
      <c r="J31" s="13">
        <f t="shared" si="6"/>
        <v>3.0716723549488054E-2</v>
      </c>
      <c r="K31" s="14">
        <v>852</v>
      </c>
      <c r="L31" s="14">
        <v>27</v>
      </c>
      <c r="M31" s="14"/>
      <c r="N31">
        <f t="shared" si="2"/>
        <v>879</v>
      </c>
      <c r="O31">
        <f t="shared" si="3"/>
        <v>0</v>
      </c>
    </row>
    <row r="32" spans="1:15" x14ac:dyDescent="0.25">
      <c r="A32" s="15"/>
      <c r="B32" s="16"/>
      <c r="C32" s="16" t="s">
        <v>17</v>
      </c>
      <c r="D32" s="17">
        <v>970</v>
      </c>
      <c r="E32" s="18">
        <f t="shared" si="0"/>
        <v>25129099.719999939</v>
      </c>
      <c r="F32" s="18">
        <f t="shared" si="1"/>
        <v>25906.288371133956</v>
      </c>
      <c r="G32" s="18">
        <v>62822749.299999841</v>
      </c>
      <c r="H32" s="18">
        <f t="shared" si="4"/>
        <v>64765.720927834889</v>
      </c>
      <c r="I32" s="19">
        <f t="shared" si="5"/>
        <v>0.98041237113402058</v>
      </c>
      <c r="J32" s="19">
        <f t="shared" si="6"/>
        <v>1.9587628865979381E-2</v>
      </c>
      <c r="K32" s="14">
        <v>951</v>
      </c>
      <c r="L32" s="14">
        <v>19</v>
      </c>
      <c r="M32" s="14"/>
      <c r="N32">
        <f t="shared" si="2"/>
        <v>970</v>
      </c>
      <c r="O32">
        <f t="shared" si="3"/>
        <v>0</v>
      </c>
    </row>
    <row r="33" spans="1:15" x14ac:dyDescent="0.25">
      <c r="A33" s="15"/>
      <c r="B33" s="16"/>
      <c r="C33" s="16" t="s">
        <v>18</v>
      </c>
      <c r="D33" s="17">
        <v>35</v>
      </c>
      <c r="E33" s="18">
        <f t="shared" si="0"/>
        <v>998811.38000000012</v>
      </c>
      <c r="F33" s="18">
        <f t="shared" si="1"/>
        <v>28537.468000000004</v>
      </c>
      <c r="G33" s="18">
        <v>2497028.4500000002</v>
      </c>
      <c r="H33" s="18">
        <f t="shared" si="4"/>
        <v>71343.67</v>
      </c>
      <c r="I33" s="19">
        <f t="shared" si="5"/>
        <v>0.97142857142857142</v>
      </c>
      <c r="J33" s="19">
        <f t="shared" si="6"/>
        <v>2.8571428571428571E-2</v>
      </c>
      <c r="K33" s="14">
        <v>34</v>
      </c>
      <c r="L33" s="14">
        <v>1</v>
      </c>
      <c r="M33" s="14"/>
      <c r="N33">
        <f t="shared" si="2"/>
        <v>35</v>
      </c>
      <c r="O33">
        <f t="shared" si="3"/>
        <v>0</v>
      </c>
    </row>
    <row r="34" spans="1:15" x14ac:dyDescent="0.25">
      <c r="A34" s="15"/>
      <c r="B34" s="16"/>
      <c r="C34" s="16" t="s">
        <v>19</v>
      </c>
      <c r="D34" s="17">
        <v>206</v>
      </c>
      <c r="E34" s="18">
        <f t="shared" si="0"/>
        <v>7011452.2440000018</v>
      </c>
      <c r="F34" s="18">
        <f t="shared" si="1"/>
        <v>34036.175941747584</v>
      </c>
      <c r="G34" s="18">
        <v>17528630.610000003</v>
      </c>
      <c r="H34" s="18">
        <f t="shared" si="4"/>
        <v>85090.439854368946</v>
      </c>
      <c r="I34" s="19">
        <f t="shared" si="5"/>
        <v>0.99029126213592233</v>
      </c>
      <c r="J34" s="19">
        <f t="shared" si="6"/>
        <v>9.7087378640776691E-3</v>
      </c>
      <c r="K34" s="14">
        <v>204</v>
      </c>
      <c r="L34" s="14">
        <v>2</v>
      </c>
      <c r="M34" s="14"/>
      <c r="N34">
        <f t="shared" si="2"/>
        <v>206</v>
      </c>
      <c r="O34">
        <f t="shared" si="3"/>
        <v>0</v>
      </c>
    </row>
    <row r="35" spans="1:15" x14ac:dyDescent="0.25">
      <c r="A35" s="15"/>
      <c r="B35" s="16"/>
      <c r="C35" s="16" t="s">
        <v>20</v>
      </c>
      <c r="D35" s="17">
        <v>558</v>
      </c>
      <c r="E35" s="18">
        <f t="shared" si="0"/>
        <v>21006139.16799999</v>
      </c>
      <c r="F35" s="18">
        <f t="shared" si="1"/>
        <v>37645.410695340484</v>
      </c>
      <c r="G35" s="18">
        <v>52515347.919999972</v>
      </c>
      <c r="H35" s="18">
        <f t="shared" si="4"/>
        <v>94113.526738351211</v>
      </c>
      <c r="I35" s="19">
        <f t="shared" si="5"/>
        <v>0.98745519713261654</v>
      </c>
      <c r="J35" s="19">
        <f t="shared" si="6"/>
        <v>1.2544802867383513E-2</v>
      </c>
      <c r="K35" s="14">
        <v>551</v>
      </c>
      <c r="L35" s="14">
        <v>7</v>
      </c>
      <c r="M35" s="14"/>
      <c r="N35">
        <f t="shared" si="2"/>
        <v>558</v>
      </c>
      <c r="O35">
        <f t="shared" si="3"/>
        <v>0</v>
      </c>
    </row>
    <row r="36" spans="1:15" x14ac:dyDescent="0.25">
      <c r="A36" s="15"/>
      <c r="B36" s="16" t="s">
        <v>21</v>
      </c>
      <c r="C36" s="16" t="s">
        <v>22</v>
      </c>
      <c r="D36" s="17">
        <v>686</v>
      </c>
      <c r="E36" s="18">
        <f t="shared" si="0"/>
        <v>29107060.260000028</v>
      </c>
      <c r="F36" s="18">
        <f t="shared" si="1"/>
        <v>42430.116997084588</v>
      </c>
      <c r="G36" s="18">
        <v>72767650.650000066</v>
      </c>
      <c r="H36" s="18">
        <f t="shared" si="4"/>
        <v>106075.29249271147</v>
      </c>
      <c r="I36" s="19">
        <f t="shared" si="5"/>
        <v>0.99271137026239065</v>
      </c>
      <c r="J36" s="19">
        <f t="shared" si="6"/>
        <v>7.2886297376093291E-3</v>
      </c>
      <c r="K36" s="14">
        <v>681</v>
      </c>
      <c r="L36" s="14">
        <v>5</v>
      </c>
      <c r="M36" s="14"/>
      <c r="N36">
        <f t="shared" si="2"/>
        <v>686</v>
      </c>
      <c r="O36">
        <f t="shared" si="3"/>
        <v>0</v>
      </c>
    </row>
    <row r="37" spans="1:15" x14ac:dyDescent="0.25">
      <c r="A37" s="15"/>
      <c r="B37" s="16"/>
      <c r="C37" s="16" t="s">
        <v>23</v>
      </c>
      <c r="D37" s="17">
        <v>565</v>
      </c>
      <c r="E37" s="18">
        <f t="shared" si="0"/>
        <v>28742889.508000005</v>
      </c>
      <c r="F37" s="18">
        <f t="shared" si="1"/>
        <v>50872.370810619475</v>
      </c>
      <c r="G37" s="18">
        <v>71857223.770000011</v>
      </c>
      <c r="H37" s="18">
        <f t="shared" si="4"/>
        <v>127180.92702654868</v>
      </c>
      <c r="I37" s="19">
        <f t="shared" si="5"/>
        <v>0.98938053097345136</v>
      </c>
      <c r="J37" s="19">
        <f t="shared" si="6"/>
        <v>1.0619469026548672E-2</v>
      </c>
      <c r="K37" s="14">
        <v>559</v>
      </c>
      <c r="L37" s="14">
        <v>6</v>
      </c>
      <c r="M37" s="14"/>
      <c r="N37">
        <f t="shared" si="2"/>
        <v>565</v>
      </c>
      <c r="O37">
        <f t="shared" si="3"/>
        <v>0</v>
      </c>
    </row>
    <row r="38" spans="1:15" x14ac:dyDescent="0.25">
      <c r="A38" s="15"/>
      <c r="B38" s="16"/>
      <c r="C38" s="16" t="s">
        <v>24</v>
      </c>
      <c r="D38" s="17">
        <f>105+6</f>
        <v>111</v>
      </c>
      <c r="E38" s="18">
        <f t="shared" si="0"/>
        <v>6555703.9160000002</v>
      </c>
      <c r="F38" s="18">
        <f t="shared" si="1"/>
        <v>59060.395639639639</v>
      </c>
      <c r="G38" s="18">
        <f>15320294.79+1068965</f>
        <v>16389259.789999999</v>
      </c>
      <c r="H38" s="18">
        <f t="shared" si="4"/>
        <v>147650.9890990991</v>
      </c>
      <c r="I38" s="19">
        <f t="shared" si="5"/>
        <v>0.99099099099099097</v>
      </c>
      <c r="J38" s="19">
        <f t="shared" si="6"/>
        <v>9.0090090090090089E-3</v>
      </c>
      <c r="K38" s="14">
        <v>110</v>
      </c>
      <c r="L38" s="14">
        <v>1</v>
      </c>
      <c r="M38" s="14"/>
      <c r="N38">
        <f t="shared" si="2"/>
        <v>111</v>
      </c>
      <c r="O38">
        <f t="shared" si="3"/>
        <v>0</v>
      </c>
    </row>
    <row r="39" spans="1:15" x14ac:dyDescent="0.25">
      <c r="A39" s="20"/>
      <c r="B39" s="21"/>
      <c r="C39" s="21" t="s">
        <v>26</v>
      </c>
      <c r="D39" s="22">
        <v>196</v>
      </c>
      <c r="E39" s="23">
        <f t="shared" si="0"/>
        <v>15754252.303999985</v>
      </c>
      <c r="F39" s="23">
        <f t="shared" si="1"/>
        <v>80378.838285714213</v>
      </c>
      <c r="G39" s="23">
        <v>39385630.759999961</v>
      </c>
      <c r="H39" s="23">
        <f t="shared" si="4"/>
        <v>200947.0957142855</v>
      </c>
      <c r="I39" s="24">
        <f t="shared" si="5"/>
        <v>0.99489795918367352</v>
      </c>
      <c r="J39" s="24">
        <f t="shared" si="6"/>
        <v>5.1020408163265302E-3</v>
      </c>
      <c r="K39" s="14">
        <v>195</v>
      </c>
      <c r="L39" s="14">
        <v>1</v>
      </c>
      <c r="M39" s="14"/>
      <c r="N39">
        <f t="shared" si="2"/>
        <v>196</v>
      </c>
      <c r="O39">
        <f t="shared" si="3"/>
        <v>0</v>
      </c>
    </row>
    <row r="40" spans="1:15" x14ac:dyDescent="0.25">
      <c r="A40" s="9" t="s">
        <v>30</v>
      </c>
      <c r="B40" s="10" t="s">
        <v>15</v>
      </c>
      <c r="C40" s="10" t="s">
        <v>16</v>
      </c>
      <c r="D40" s="11">
        <v>325</v>
      </c>
      <c r="E40" s="12">
        <f t="shared" si="0"/>
        <v>1496321</v>
      </c>
      <c r="F40" s="12">
        <f t="shared" si="1"/>
        <v>4604.0646153846155</v>
      </c>
      <c r="G40" s="12">
        <v>3740802.5</v>
      </c>
      <c r="H40" s="12">
        <f t="shared" si="4"/>
        <v>11510.161538461538</v>
      </c>
      <c r="I40" s="13">
        <f t="shared" si="5"/>
        <v>0.95076923076923081</v>
      </c>
      <c r="J40" s="13">
        <f t="shared" si="6"/>
        <v>4.9230769230769231E-2</v>
      </c>
      <c r="K40" s="14">
        <v>309</v>
      </c>
      <c r="L40" s="14">
        <v>16</v>
      </c>
      <c r="M40" s="14"/>
      <c r="N40">
        <f t="shared" si="2"/>
        <v>325</v>
      </c>
      <c r="O40">
        <f t="shared" si="3"/>
        <v>0</v>
      </c>
    </row>
    <row r="41" spans="1:15" x14ac:dyDescent="0.25">
      <c r="A41" s="15"/>
      <c r="B41" s="16"/>
      <c r="C41" s="16" t="s">
        <v>17</v>
      </c>
      <c r="D41" s="17">
        <f>370+8</f>
        <v>378</v>
      </c>
      <c r="E41" s="18">
        <f t="shared" si="0"/>
        <v>10028326.560000001</v>
      </c>
      <c r="F41" s="18">
        <f t="shared" si="1"/>
        <v>26529.964444444446</v>
      </c>
      <c r="G41" s="18">
        <f>24496746.4+574070</f>
        <v>25070816.399999999</v>
      </c>
      <c r="H41" s="18">
        <f t="shared" si="4"/>
        <v>66324.911111111112</v>
      </c>
      <c r="I41" s="19">
        <f t="shared" si="5"/>
        <v>0.99470899470899465</v>
      </c>
      <c r="J41" s="19">
        <f t="shared" si="6"/>
        <v>5.2910052910052907E-3</v>
      </c>
      <c r="K41" s="14">
        <f>368+8</f>
        <v>376</v>
      </c>
      <c r="L41" s="14">
        <v>2</v>
      </c>
      <c r="M41" s="14"/>
      <c r="N41">
        <f t="shared" si="2"/>
        <v>378</v>
      </c>
      <c r="O41">
        <f t="shared" si="3"/>
        <v>0</v>
      </c>
    </row>
    <row r="42" spans="1:15" x14ac:dyDescent="0.25">
      <c r="A42" s="15"/>
      <c r="B42" s="16"/>
      <c r="C42" s="16" t="s">
        <v>19</v>
      </c>
      <c r="D42" s="17">
        <v>344</v>
      </c>
      <c r="E42" s="18">
        <f t="shared" si="0"/>
        <v>11735221.135999991</v>
      </c>
      <c r="F42" s="18">
        <f t="shared" si="1"/>
        <v>34114.01493023253</v>
      </c>
      <c r="G42" s="18">
        <v>29338052.839999974</v>
      </c>
      <c r="H42" s="18">
        <f t="shared" si="4"/>
        <v>85285.037325581317</v>
      </c>
      <c r="I42" s="19">
        <f t="shared" si="5"/>
        <v>0.9941860465116279</v>
      </c>
      <c r="J42" s="19">
        <f t="shared" si="6"/>
        <v>5.8139534883720929E-3</v>
      </c>
      <c r="K42" s="14">
        <v>342</v>
      </c>
      <c r="L42" s="14">
        <v>2</v>
      </c>
      <c r="M42" s="14"/>
      <c r="N42">
        <f t="shared" si="2"/>
        <v>344</v>
      </c>
      <c r="O42">
        <f t="shared" si="3"/>
        <v>0</v>
      </c>
    </row>
    <row r="43" spans="1:15" x14ac:dyDescent="0.25">
      <c r="A43" s="15"/>
      <c r="B43" s="16"/>
      <c r="C43" s="16" t="s">
        <v>20</v>
      </c>
      <c r="D43" s="17">
        <v>560</v>
      </c>
      <c r="E43" s="18">
        <f t="shared" si="0"/>
        <v>20838681.259999987</v>
      </c>
      <c r="F43" s="18">
        <f t="shared" si="1"/>
        <v>37211.930821428548</v>
      </c>
      <c r="G43" s="18">
        <v>52096703.149999961</v>
      </c>
      <c r="H43" s="18">
        <f t="shared" si="4"/>
        <v>93029.827053571353</v>
      </c>
      <c r="I43" s="19">
        <f t="shared" si="5"/>
        <v>0.98928571428571432</v>
      </c>
      <c r="J43" s="19">
        <f t="shared" si="6"/>
        <v>1.0714285714285714E-2</v>
      </c>
      <c r="K43" s="14">
        <v>554</v>
      </c>
      <c r="L43" s="14">
        <v>6</v>
      </c>
      <c r="M43" s="14"/>
      <c r="N43">
        <f t="shared" si="2"/>
        <v>560</v>
      </c>
      <c r="O43">
        <f t="shared" si="3"/>
        <v>0</v>
      </c>
    </row>
    <row r="44" spans="1:15" x14ac:dyDescent="0.25">
      <c r="A44" s="15"/>
      <c r="B44" s="16" t="s">
        <v>21</v>
      </c>
      <c r="C44" s="16" t="s">
        <v>22</v>
      </c>
      <c r="D44" s="17">
        <v>272</v>
      </c>
      <c r="E44" s="18">
        <f t="shared" si="0"/>
        <v>12093749.767999995</v>
      </c>
      <c r="F44" s="18">
        <f t="shared" si="1"/>
        <v>44462.315323529394</v>
      </c>
      <c r="G44" s="18">
        <v>30234374.419999987</v>
      </c>
      <c r="H44" s="18">
        <f t="shared" si="4"/>
        <v>111155.78830882348</v>
      </c>
      <c r="I44" s="19">
        <f t="shared" si="5"/>
        <v>0.99632352941176472</v>
      </c>
      <c r="J44" s="19">
        <f t="shared" si="6"/>
        <v>3.6764705882352941E-3</v>
      </c>
      <c r="K44" s="14">
        <v>271</v>
      </c>
      <c r="L44" s="14">
        <v>1</v>
      </c>
      <c r="M44" s="14"/>
      <c r="N44">
        <f t="shared" si="2"/>
        <v>272</v>
      </c>
      <c r="O44">
        <f t="shared" si="3"/>
        <v>0</v>
      </c>
    </row>
    <row r="45" spans="1:15" x14ac:dyDescent="0.25">
      <c r="A45" s="15"/>
      <c r="B45" s="16"/>
      <c r="C45" s="16" t="s">
        <v>23</v>
      </c>
      <c r="D45" s="17">
        <v>578</v>
      </c>
      <c r="E45" s="18">
        <f t="shared" si="0"/>
        <v>29379337.591999996</v>
      </c>
      <c r="F45" s="18">
        <f t="shared" si="1"/>
        <v>50829.303792387538</v>
      </c>
      <c r="G45" s="18">
        <v>73448343.979999989</v>
      </c>
      <c r="H45" s="18">
        <f t="shared" si="4"/>
        <v>127073.25948096885</v>
      </c>
      <c r="I45" s="19">
        <f t="shared" si="5"/>
        <v>0.9982698961937716</v>
      </c>
      <c r="J45" s="19">
        <f t="shared" si="6"/>
        <v>1.7301038062283738E-3</v>
      </c>
      <c r="K45" s="14">
        <v>577</v>
      </c>
      <c r="L45" s="14">
        <v>1</v>
      </c>
      <c r="M45" s="14"/>
      <c r="N45">
        <f t="shared" si="2"/>
        <v>578</v>
      </c>
      <c r="O45">
        <f t="shared" si="3"/>
        <v>0</v>
      </c>
    </row>
    <row r="46" spans="1:15" x14ac:dyDescent="0.25">
      <c r="A46" s="15"/>
      <c r="B46" s="16"/>
      <c r="C46" s="16" t="s">
        <v>24</v>
      </c>
      <c r="D46" s="17">
        <v>11</v>
      </c>
      <c r="E46" s="18">
        <f t="shared" si="0"/>
        <v>643531.37199999997</v>
      </c>
      <c r="F46" s="18">
        <f t="shared" si="1"/>
        <v>58502.851999999999</v>
      </c>
      <c r="G46" s="18">
        <v>1608828.43</v>
      </c>
      <c r="H46" s="18">
        <f t="shared" si="4"/>
        <v>146257.13</v>
      </c>
      <c r="I46" s="19">
        <f t="shared" si="5"/>
        <v>1</v>
      </c>
      <c r="J46" s="19">
        <f t="shared" si="6"/>
        <v>0</v>
      </c>
      <c r="K46" s="14">
        <v>11</v>
      </c>
      <c r="L46" s="14"/>
      <c r="M46" s="14"/>
      <c r="N46">
        <f t="shared" si="2"/>
        <v>11</v>
      </c>
      <c r="O46">
        <f t="shared" si="3"/>
        <v>0</v>
      </c>
    </row>
    <row r="47" spans="1:15" x14ac:dyDescent="0.25">
      <c r="A47" s="20"/>
      <c r="B47" s="21"/>
      <c r="C47" s="21" t="s">
        <v>26</v>
      </c>
      <c r="D47" s="22">
        <v>91</v>
      </c>
      <c r="E47" s="23">
        <f t="shared" si="0"/>
        <v>7314080.308000003</v>
      </c>
      <c r="F47" s="23">
        <f t="shared" si="1"/>
        <v>80374.508879120913</v>
      </c>
      <c r="G47" s="23">
        <v>18285200.770000007</v>
      </c>
      <c r="H47" s="23">
        <f t="shared" si="4"/>
        <v>200936.27219780229</v>
      </c>
      <c r="I47" s="24">
        <f t="shared" si="5"/>
        <v>1</v>
      </c>
      <c r="J47" s="24">
        <f t="shared" si="6"/>
        <v>0</v>
      </c>
      <c r="K47" s="14">
        <v>91</v>
      </c>
      <c r="L47" s="14"/>
      <c r="M47" s="14"/>
      <c r="N47">
        <f t="shared" si="2"/>
        <v>91</v>
      </c>
      <c r="O47">
        <f t="shared" si="3"/>
        <v>0</v>
      </c>
    </row>
    <row r="48" spans="1:15" x14ac:dyDescent="0.25">
      <c r="A48" s="9" t="s">
        <v>31</v>
      </c>
      <c r="B48" s="10" t="s">
        <v>15</v>
      </c>
      <c r="C48" s="10" t="s">
        <v>16</v>
      </c>
      <c r="D48" s="11">
        <v>816</v>
      </c>
      <c r="E48" s="12">
        <f t="shared" si="0"/>
        <v>1828621.8799999983</v>
      </c>
      <c r="F48" s="12">
        <f t="shared" si="1"/>
        <v>2240.9581862745076</v>
      </c>
      <c r="G48" s="12">
        <v>4571554.6999999955</v>
      </c>
      <c r="H48" s="12">
        <f t="shared" si="4"/>
        <v>5602.3954656862688</v>
      </c>
      <c r="I48" s="13">
        <f t="shared" si="5"/>
        <v>0.97916666666666663</v>
      </c>
      <c r="J48" s="13">
        <f t="shared" si="6"/>
        <v>2.0833333333333332E-2</v>
      </c>
      <c r="K48" s="14">
        <v>799</v>
      </c>
      <c r="L48" s="14">
        <v>17</v>
      </c>
      <c r="M48" s="14"/>
      <c r="N48">
        <f t="shared" si="2"/>
        <v>816</v>
      </c>
      <c r="O48">
        <f t="shared" si="3"/>
        <v>0</v>
      </c>
    </row>
    <row r="49" spans="1:15" x14ac:dyDescent="0.25">
      <c r="A49" s="15"/>
      <c r="B49" s="16"/>
      <c r="C49" s="16" t="s">
        <v>17</v>
      </c>
      <c r="D49" s="17">
        <v>594</v>
      </c>
      <c r="E49" s="18">
        <f t="shared" si="0"/>
        <v>15656363.232000001</v>
      </c>
      <c r="F49" s="18">
        <f t="shared" si="1"/>
        <v>26357.513858585859</v>
      </c>
      <c r="G49" s="18">
        <v>39140908.079999998</v>
      </c>
      <c r="H49" s="18">
        <f t="shared" si="4"/>
        <v>65893.784646464643</v>
      </c>
      <c r="I49" s="19">
        <f t="shared" si="5"/>
        <v>0.98821548821548821</v>
      </c>
      <c r="J49" s="19">
        <f t="shared" si="6"/>
        <v>1.1784511784511785E-2</v>
      </c>
      <c r="K49" s="14">
        <v>587</v>
      </c>
      <c r="L49" s="14">
        <v>7</v>
      </c>
      <c r="M49" s="14"/>
      <c r="N49">
        <f t="shared" si="2"/>
        <v>594</v>
      </c>
      <c r="O49">
        <f t="shared" si="3"/>
        <v>0</v>
      </c>
    </row>
    <row r="50" spans="1:15" x14ac:dyDescent="0.25">
      <c r="A50" s="15"/>
      <c r="B50" s="16"/>
      <c r="C50" s="16" t="s">
        <v>18</v>
      </c>
      <c r="D50" s="17">
        <v>23</v>
      </c>
      <c r="E50" s="18">
        <f t="shared" si="0"/>
        <v>665579.58000000007</v>
      </c>
      <c r="F50" s="18">
        <f t="shared" si="1"/>
        <v>28938.242608695655</v>
      </c>
      <c r="G50" s="18">
        <v>1663948.95</v>
      </c>
      <c r="H50" s="18">
        <f t="shared" si="4"/>
        <v>72345.60652173913</v>
      </c>
      <c r="I50" s="19">
        <f t="shared" si="5"/>
        <v>0.95652173913043481</v>
      </c>
      <c r="J50" s="19">
        <f t="shared" si="6"/>
        <v>4.3478260869565216E-2</v>
      </c>
      <c r="K50" s="14">
        <v>22</v>
      </c>
      <c r="L50" s="14">
        <v>1</v>
      </c>
      <c r="M50" s="14"/>
      <c r="N50">
        <f t="shared" si="2"/>
        <v>23</v>
      </c>
      <c r="O50">
        <f t="shared" si="3"/>
        <v>0</v>
      </c>
    </row>
    <row r="51" spans="1:15" x14ac:dyDescent="0.25">
      <c r="A51" s="15"/>
      <c r="B51" s="16"/>
      <c r="C51" s="16" t="s">
        <v>19</v>
      </c>
      <c r="D51" s="17">
        <v>272</v>
      </c>
      <c r="E51" s="18">
        <f t="shared" si="0"/>
        <v>9340940.0839999933</v>
      </c>
      <c r="F51" s="18">
        <f t="shared" si="1"/>
        <v>34341.69148529409</v>
      </c>
      <c r="G51" s="18">
        <v>23352350.209999982</v>
      </c>
      <c r="H51" s="18">
        <f t="shared" si="4"/>
        <v>85854.228713235236</v>
      </c>
      <c r="I51" s="19">
        <f t="shared" si="5"/>
        <v>0.99632352941176472</v>
      </c>
      <c r="J51" s="19">
        <f t="shared" si="6"/>
        <v>3.6764705882352941E-3</v>
      </c>
      <c r="K51" s="14">
        <v>271</v>
      </c>
      <c r="L51" s="14">
        <v>1</v>
      </c>
      <c r="M51" s="14"/>
      <c r="N51">
        <f t="shared" si="2"/>
        <v>272</v>
      </c>
      <c r="O51">
        <f t="shared" si="3"/>
        <v>0</v>
      </c>
    </row>
    <row r="52" spans="1:15" x14ac:dyDescent="0.25">
      <c r="A52" s="15"/>
      <c r="B52" s="16"/>
      <c r="C52" s="16" t="s">
        <v>20</v>
      </c>
      <c r="D52" s="17">
        <v>423</v>
      </c>
      <c r="E52" s="18">
        <f t="shared" si="0"/>
        <v>15995838.404000003</v>
      </c>
      <c r="F52" s="18">
        <f t="shared" si="1"/>
        <v>37815.220813238775</v>
      </c>
      <c r="G52" s="18">
        <v>39989596.010000005</v>
      </c>
      <c r="H52" s="18">
        <f t="shared" si="4"/>
        <v>94538.052033096945</v>
      </c>
      <c r="I52" s="19">
        <f t="shared" si="5"/>
        <v>0.98817966903073284</v>
      </c>
      <c r="J52" s="19">
        <f t="shared" si="6"/>
        <v>1.1820330969267139E-2</v>
      </c>
      <c r="K52" s="14">
        <v>418</v>
      </c>
      <c r="L52" s="14">
        <v>5</v>
      </c>
      <c r="M52" s="14"/>
      <c r="N52">
        <f t="shared" si="2"/>
        <v>423</v>
      </c>
      <c r="O52">
        <f t="shared" si="3"/>
        <v>0</v>
      </c>
    </row>
    <row r="53" spans="1:15" x14ac:dyDescent="0.25">
      <c r="A53" s="15"/>
      <c r="B53" s="16" t="s">
        <v>21</v>
      </c>
      <c r="C53" s="16" t="s">
        <v>22</v>
      </c>
      <c r="D53" s="17">
        <v>910</v>
      </c>
      <c r="E53" s="18">
        <f t="shared" si="0"/>
        <v>40283621.900000036</v>
      </c>
      <c r="F53" s="18">
        <f t="shared" si="1"/>
        <v>44267.716373626412</v>
      </c>
      <c r="G53" s="18">
        <v>100709054.75000007</v>
      </c>
      <c r="H53" s="18">
        <f t="shared" si="4"/>
        <v>110669.29093406601</v>
      </c>
      <c r="I53" s="19">
        <f t="shared" si="5"/>
        <v>0.99450549450549453</v>
      </c>
      <c r="J53" s="19">
        <f t="shared" si="6"/>
        <v>5.4945054945054949E-3</v>
      </c>
      <c r="K53" s="14">
        <v>905</v>
      </c>
      <c r="L53" s="14">
        <v>5</v>
      </c>
      <c r="M53" s="14"/>
      <c r="N53">
        <f t="shared" si="2"/>
        <v>910</v>
      </c>
      <c r="O53">
        <f t="shared" si="3"/>
        <v>0</v>
      </c>
    </row>
    <row r="54" spans="1:15" x14ac:dyDescent="0.25">
      <c r="A54" s="15"/>
      <c r="B54" s="16"/>
      <c r="C54" s="16" t="s">
        <v>23</v>
      </c>
      <c r="D54" s="17">
        <v>528</v>
      </c>
      <c r="E54" s="18">
        <f t="shared" si="0"/>
        <v>27247049.883999962</v>
      </c>
      <c r="F54" s="18">
        <f t="shared" si="1"/>
        <v>51604.261143939322</v>
      </c>
      <c r="G54" s="18">
        <v>68117624.709999904</v>
      </c>
      <c r="H54" s="18">
        <f t="shared" si="4"/>
        <v>129010.6528598483</v>
      </c>
      <c r="I54" s="19">
        <f t="shared" si="5"/>
        <v>0.99431818181818177</v>
      </c>
      <c r="J54" s="19">
        <f t="shared" si="6"/>
        <v>5.681818181818182E-3</v>
      </c>
      <c r="K54" s="14">
        <v>525</v>
      </c>
      <c r="L54" s="14">
        <v>3</v>
      </c>
      <c r="M54" s="14"/>
      <c r="N54">
        <f t="shared" si="2"/>
        <v>528</v>
      </c>
      <c r="O54">
        <f t="shared" si="3"/>
        <v>0</v>
      </c>
    </row>
    <row r="55" spans="1:15" x14ac:dyDescent="0.25">
      <c r="A55" s="15"/>
      <c r="B55" s="16"/>
      <c r="C55" s="16" t="s">
        <v>24</v>
      </c>
      <c r="D55" s="17">
        <f>74+2</f>
        <v>76</v>
      </c>
      <c r="E55" s="18">
        <f t="shared" si="0"/>
        <v>4461069.5279999999</v>
      </c>
      <c r="F55" s="18">
        <f t="shared" si="1"/>
        <v>58698.283263157893</v>
      </c>
      <c r="G55" s="18">
        <f>10796351.82+356322</f>
        <v>11152673.82</v>
      </c>
      <c r="H55" s="18">
        <f t="shared" si="4"/>
        <v>146745.70815789475</v>
      </c>
      <c r="I55" s="19">
        <f t="shared" si="5"/>
        <v>0.97368421052631582</v>
      </c>
      <c r="J55" s="19">
        <f t="shared" si="6"/>
        <v>2.6315789473684209E-2</v>
      </c>
      <c r="K55" s="14">
        <f>72+2</f>
        <v>74</v>
      </c>
      <c r="L55" s="14">
        <v>2</v>
      </c>
      <c r="M55" s="14"/>
      <c r="N55">
        <f t="shared" si="2"/>
        <v>76</v>
      </c>
      <c r="O55">
        <f t="shared" si="3"/>
        <v>0</v>
      </c>
    </row>
    <row r="56" spans="1:15" x14ac:dyDescent="0.25">
      <c r="A56" s="20"/>
      <c r="B56" s="21"/>
      <c r="C56" s="21" t="s">
        <v>26</v>
      </c>
      <c r="D56" s="22">
        <v>22</v>
      </c>
      <c r="E56" s="23">
        <f t="shared" si="0"/>
        <v>1768463.1840000004</v>
      </c>
      <c r="F56" s="23">
        <f t="shared" si="1"/>
        <v>80384.690181818194</v>
      </c>
      <c r="G56" s="23">
        <v>4421157.9600000009</v>
      </c>
      <c r="H56" s="23">
        <f t="shared" si="4"/>
        <v>200961.72545454549</v>
      </c>
      <c r="I56" s="24">
        <f t="shared" si="5"/>
        <v>1</v>
      </c>
      <c r="J56" s="24">
        <f t="shared" si="6"/>
        <v>0</v>
      </c>
      <c r="K56" s="14">
        <v>22</v>
      </c>
      <c r="L56" s="14"/>
      <c r="M56" s="14"/>
      <c r="N56">
        <f t="shared" si="2"/>
        <v>22</v>
      </c>
      <c r="O56">
        <f t="shared" si="3"/>
        <v>0</v>
      </c>
    </row>
    <row r="57" spans="1:15" x14ac:dyDescent="0.25">
      <c r="A57" s="9" t="s">
        <v>32</v>
      </c>
      <c r="B57" s="10" t="s">
        <v>15</v>
      </c>
      <c r="C57" s="10" t="s">
        <v>16</v>
      </c>
      <c r="D57" s="11">
        <v>875</v>
      </c>
      <c r="E57" s="12">
        <f t="shared" si="0"/>
        <v>1503423.6599999934</v>
      </c>
      <c r="F57" s="12">
        <f t="shared" si="1"/>
        <v>1718.198468571421</v>
      </c>
      <c r="G57" s="12">
        <v>3758559.1499999831</v>
      </c>
      <c r="H57" s="12">
        <f t="shared" si="4"/>
        <v>4295.4961714285519</v>
      </c>
      <c r="I57" s="13">
        <f t="shared" si="5"/>
        <v>0.97371428571428575</v>
      </c>
      <c r="J57" s="13">
        <f t="shared" si="6"/>
        <v>2.6285714285714287E-2</v>
      </c>
      <c r="K57" s="14">
        <v>852</v>
      </c>
      <c r="L57" s="14">
        <v>23</v>
      </c>
      <c r="M57" s="14"/>
      <c r="N57">
        <f t="shared" si="2"/>
        <v>875</v>
      </c>
      <c r="O57">
        <f t="shared" si="3"/>
        <v>0</v>
      </c>
    </row>
    <row r="58" spans="1:15" x14ac:dyDescent="0.25">
      <c r="A58" s="15"/>
      <c r="B58" s="16"/>
      <c r="C58" s="16" t="s">
        <v>17</v>
      </c>
      <c r="D58" s="17">
        <v>871</v>
      </c>
      <c r="E58" s="18">
        <f t="shared" si="0"/>
        <v>22757960.459999993</v>
      </c>
      <c r="F58" s="18">
        <f t="shared" si="1"/>
        <v>26128.542433983919</v>
      </c>
      <c r="G58" s="18">
        <v>56894901.149999976</v>
      </c>
      <c r="H58" s="18">
        <f t="shared" si="4"/>
        <v>65321.356084959792</v>
      </c>
      <c r="I58" s="19">
        <f t="shared" si="5"/>
        <v>0.99311136624569463</v>
      </c>
      <c r="J58" s="19">
        <f t="shared" si="6"/>
        <v>6.8886337543053958E-3</v>
      </c>
      <c r="K58" s="14">
        <v>865</v>
      </c>
      <c r="L58" s="14">
        <v>6</v>
      </c>
      <c r="M58" s="14"/>
      <c r="N58">
        <f t="shared" si="2"/>
        <v>871</v>
      </c>
      <c r="O58">
        <f t="shared" si="3"/>
        <v>0</v>
      </c>
    </row>
    <row r="59" spans="1:15" x14ac:dyDescent="0.25">
      <c r="A59" s="15"/>
      <c r="B59" s="16"/>
      <c r="C59" s="16" t="s">
        <v>18</v>
      </c>
      <c r="D59" s="17">
        <v>15</v>
      </c>
      <c r="E59" s="18">
        <f t="shared" si="0"/>
        <v>434318.04799999995</v>
      </c>
      <c r="F59" s="18">
        <f t="shared" si="1"/>
        <v>28954.536533333328</v>
      </c>
      <c r="G59" s="18">
        <v>1085795.1199999999</v>
      </c>
      <c r="H59" s="18">
        <f t="shared" si="4"/>
        <v>72386.34133333333</v>
      </c>
      <c r="I59" s="19">
        <f t="shared" si="5"/>
        <v>0.93333333333333335</v>
      </c>
      <c r="J59" s="19">
        <f t="shared" si="6"/>
        <v>6.6666666666666666E-2</v>
      </c>
      <c r="K59" s="14">
        <v>14</v>
      </c>
      <c r="L59" s="14">
        <v>1</v>
      </c>
      <c r="M59" s="14"/>
      <c r="N59">
        <f t="shared" si="2"/>
        <v>15</v>
      </c>
      <c r="O59">
        <f t="shared" si="3"/>
        <v>0</v>
      </c>
    </row>
    <row r="60" spans="1:15" x14ac:dyDescent="0.25">
      <c r="A60" s="15"/>
      <c r="B60" s="16"/>
      <c r="C60" s="16" t="s">
        <v>19</v>
      </c>
      <c r="D60" s="17">
        <v>570</v>
      </c>
      <c r="E60" s="18">
        <f t="shared" si="0"/>
        <v>19757093.10399998</v>
      </c>
      <c r="F60" s="18">
        <f t="shared" si="1"/>
        <v>34661.56684912277</v>
      </c>
      <c r="G60" s="18">
        <v>49392732.759999946</v>
      </c>
      <c r="H60" s="18">
        <f t="shared" si="4"/>
        <v>86653.917122806917</v>
      </c>
      <c r="I60" s="19">
        <f t="shared" si="5"/>
        <v>0.99122807017543857</v>
      </c>
      <c r="J60" s="19">
        <f t="shared" si="6"/>
        <v>8.771929824561403E-3</v>
      </c>
      <c r="K60" s="14">
        <v>565</v>
      </c>
      <c r="L60" s="14">
        <v>5</v>
      </c>
      <c r="M60" s="14"/>
      <c r="N60">
        <f t="shared" si="2"/>
        <v>570</v>
      </c>
      <c r="O60">
        <f t="shared" si="3"/>
        <v>0</v>
      </c>
    </row>
    <row r="61" spans="1:15" x14ac:dyDescent="0.25">
      <c r="A61" s="15"/>
      <c r="B61" s="16"/>
      <c r="C61" s="16" t="s">
        <v>20</v>
      </c>
      <c r="D61" s="17">
        <v>1068</v>
      </c>
      <c r="E61" s="18">
        <f t="shared" si="0"/>
        <v>40064382.916000091</v>
      </c>
      <c r="F61" s="18">
        <f t="shared" si="1"/>
        <v>37513.467149812815</v>
      </c>
      <c r="G61" s="18">
        <v>100160957.29000023</v>
      </c>
      <c r="H61" s="18">
        <f t="shared" si="4"/>
        <v>93783.667874532053</v>
      </c>
      <c r="I61" s="19">
        <f t="shared" si="5"/>
        <v>0.98408239700374533</v>
      </c>
      <c r="J61" s="19">
        <f t="shared" si="6"/>
        <v>1.5917602996254682E-2</v>
      </c>
      <c r="K61" s="14">
        <v>1051</v>
      </c>
      <c r="L61" s="14">
        <v>17</v>
      </c>
      <c r="M61" s="14"/>
      <c r="N61">
        <f t="shared" si="2"/>
        <v>1068</v>
      </c>
      <c r="O61">
        <f t="shared" si="3"/>
        <v>0</v>
      </c>
    </row>
    <row r="62" spans="1:15" x14ac:dyDescent="0.25">
      <c r="A62" s="15"/>
      <c r="B62" s="16" t="s">
        <v>21</v>
      </c>
      <c r="C62" s="16" t="s">
        <v>22</v>
      </c>
      <c r="D62" s="17">
        <v>913</v>
      </c>
      <c r="E62" s="18">
        <f t="shared" si="0"/>
        <v>41206556.684000105</v>
      </c>
      <c r="F62" s="18">
        <f t="shared" si="1"/>
        <v>45133.139851040643</v>
      </c>
      <c r="G62" s="18">
        <v>103016391.71000025</v>
      </c>
      <c r="H62" s="18">
        <f t="shared" si="4"/>
        <v>112832.84962760158</v>
      </c>
      <c r="I62" s="19">
        <f t="shared" si="5"/>
        <v>0.99452354874041626</v>
      </c>
      <c r="J62" s="19">
        <f t="shared" si="6"/>
        <v>5.4764512595837896E-3</v>
      </c>
      <c r="K62" s="14">
        <v>908</v>
      </c>
      <c r="L62" s="14">
        <v>5</v>
      </c>
      <c r="M62" s="14"/>
      <c r="N62">
        <f t="shared" si="2"/>
        <v>913</v>
      </c>
      <c r="O62">
        <f t="shared" si="3"/>
        <v>0</v>
      </c>
    </row>
    <row r="63" spans="1:15" x14ac:dyDescent="0.25">
      <c r="A63" s="15"/>
      <c r="B63" s="16"/>
      <c r="C63" s="16" t="s">
        <v>23</v>
      </c>
      <c r="D63" s="17">
        <v>454</v>
      </c>
      <c r="E63" s="18">
        <f t="shared" si="0"/>
        <v>23787310.535999984</v>
      </c>
      <c r="F63" s="18">
        <f t="shared" si="1"/>
        <v>52394.957127753267</v>
      </c>
      <c r="G63" s="18">
        <v>59468276.339999951</v>
      </c>
      <c r="H63" s="18">
        <f t="shared" si="4"/>
        <v>130987.39281938315</v>
      </c>
      <c r="I63" s="19">
        <f t="shared" si="5"/>
        <v>0.99779735682819382</v>
      </c>
      <c r="J63" s="19">
        <f t="shared" si="6"/>
        <v>2.2026431718061676E-3</v>
      </c>
      <c r="K63" s="14">
        <v>453</v>
      </c>
      <c r="L63" s="14">
        <v>1</v>
      </c>
      <c r="M63" s="14"/>
      <c r="N63">
        <f t="shared" si="2"/>
        <v>454</v>
      </c>
      <c r="O63">
        <f t="shared" si="3"/>
        <v>0</v>
      </c>
    </row>
    <row r="64" spans="1:15" x14ac:dyDescent="0.25">
      <c r="A64" s="15"/>
      <c r="B64" s="16"/>
      <c r="C64" s="16" t="s">
        <v>24</v>
      </c>
      <c r="D64" s="17">
        <f>152+2</f>
        <v>154</v>
      </c>
      <c r="E64" s="18">
        <f t="shared" si="0"/>
        <v>9001920.4920000006</v>
      </c>
      <c r="F64" s="18">
        <f t="shared" si="1"/>
        <v>58454.02916883117</v>
      </c>
      <c r="G64" s="18">
        <f>22148479.23+356322</f>
        <v>22504801.23</v>
      </c>
      <c r="H64" s="18">
        <f t="shared" si="4"/>
        <v>146135.07292207793</v>
      </c>
      <c r="I64" s="19">
        <f t="shared" si="5"/>
        <v>1</v>
      </c>
      <c r="J64" s="19">
        <f t="shared" si="6"/>
        <v>0</v>
      </c>
      <c r="K64" s="14">
        <f>152+2</f>
        <v>154</v>
      </c>
      <c r="L64" s="14"/>
      <c r="M64" s="14"/>
      <c r="N64">
        <f t="shared" si="2"/>
        <v>154</v>
      </c>
      <c r="O64">
        <f t="shared" si="3"/>
        <v>0</v>
      </c>
    </row>
    <row r="65" spans="1:15" x14ac:dyDescent="0.25">
      <c r="A65" s="20"/>
      <c r="B65" s="21"/>
      <c r="C65" s="21" t="s">
        <v>26</v>
      </c>
      <c r="D65" s="22">
        <v>16</v>
      </c>
      <c r="E65" s="23">
        <f t="shared" si="0"/>
        <v>1286103.5520000001</v>
      </c>
      <c r="F65" s="23">
        <f t="shared" si="1"/>
        <v>80381.472000000009</v>
      </c>
      <c r="G65" s="23">
        <v>3215258.8800000004</v>
      </c>
      <c r="H65" s="23">
        <f t="shared" si="4"/>
        <v>200953.68000000002</v>
      </c>
      <c r="I65" s="24">
        <f t="shared" si="5"/>
        <v>1</v>
      </c>
      <c r="J65" s="24">
        <f t="shared" si="6"/>
        <v>0</v>
      </c>
      <c r="K65" s="14">
        <v>16</v>
      </c>
      <c r="L65" s="14"/>
      <c r="M65" s="14"/>
      <c r="N65">
        <f t="shared" si="2"/>
        <v>16</v>
      </c>
      <c r="O65">
        <f t="shared" si="3"/>
        <v>0</v>
      </c>
    </row>
    <row r="66" spans="1:15" x14ac:dyDescent="0.25">
      <c r="A66" s="9" t="s">
        <v>33</v>
      </c>
      <c r="B66" s="10" t="s">
        <v>15</v>
      </c>
      <c r="C66" s="10" t="s">
        <v>16</v>
      </c>
      <c r="D66" s="11">
        <v>329</v>
      </c>
      <c r="E66" s="12">
        <f t="shared" si="0"/>
        <v>1209822.3400000015</v>
      </c>
      <c r="F66" s="12">
        <f t="shared" si="1"/>
        <v>3677.2715501519801</v>
      </c>
      <c r="G66" s="12">
        <v>3024555.8500000034</v>
      </c>
      <c r="H66" s="12">
        <f t="shared" si="4"/>
        <v>9193.1788753799501</v>
      </c>
      <c r="I66" s="13">
        <f t="shared" si="5"/>
        <v>0.96352583586626139</v>
      </c>
      <c r="J66" s="13">
        <f t="shared" si="6"/>
        <v>3.64741641337386E-2</v>
      </c>
      <c r="K66" s="14">
        <v>317</v>
      </c>
      <c r="L66" s="14">
        <v>12</v>
      </c>
      <c r="M66" s="14"/>
      <c r="N66">
        <f t="shared" si="2"/>
        <v>329</v>
      </c>
      <c r="O66">
        <f t="shared" si="3"/>
        <v>0</v>
      </c>
    </row>
    <row r="67" spans="1:15" x14ac:dyDescent="0.25">
      <c r="A67" s="15"/>
      <c r="B67" s="16"/>
      <c r="C67" s="16" t="s">
        <v>17</v>
      </c>
      <c r="D67" s="17">
        <v>756</v>
      </c>
      <c r="E67" s="18">
        <f t="shared" si="0"/>
        <v>20267136.019999981</v>
      </c>
      <c r="F67" s="18">
        <f t="shared" si="1"/>
        <v>26808.380978835954</v>
      </c>
      <c r="G67" s="18">
        <v>50667840.049999952</v>
      </c>
      <c r="H67" s="18">
        <f t="shared" si="4"/>
        <v>67020.95244708989</v>
      </c>
      <c r="I67" s="19">
        <f t="shared" si="5"/>
        <v>0.98941798941798942</v>
      </c>
      <c r="J67" s="19">
        <f t="shared" si="6"/>
        <v>1.0582010582010581E-2</v>
      </c>
      <c r="K67" s="14">
        <v>748</v>
      </c>
      <c r="L67" s="14">
        <v>8</v>
      </c>
      <c r="M67" s="14"/>
      <c r="N67">
        <f t="shared" si="2"/>
        <v>756</v>
      </c>
      <c r="O67">
        <f t="shared" si="3"/>
        <v>0</v>
      </c>
    </row>
    <row r="68" spans="1:15" x14ac:dyDescent="0.25">
      <c r="A68" s="15"/>
      <c r="B68" s="16"/>
      <c r="C68" s="16" t="s">
        <v>18</v>
      </c>
      <c r="D68" s="17">
        <v>23</v>
      </c>
      <c r="E68" s="18">
        <f t="shared" ref="E68:E131" si="7">+G68*0.4</f>
        <v>655865.50400000007</v>
      </c>
      <c r="F68" s="18">
        <f t="shared" ref="F68:F131" si="8">+E68/D68</f>
        <v>28515.891478260874</v>
      </c>
      <c r="G68" s="18">
        <v>1639663.76</v>
      </c>
      <c r="H68" s="18">
        <f t="shared" si="4"/>
        <v>71289.728695652171</v>
      </c>
      <c r="I68" s="19">
        <f t="shared" si="5"/>
        <v>1</v>
      </c>
      <c r="J68" s="19">
        <f t="shared" si="6"/>
        <v>0</v>
      </c>
      <c r="K68" s="14">
        <v>23</v>
      </c>
      <c r="L68" s="14"/>
      <c r="M68" s="14"/>
      <c r="N68">
        <f t="shared" ref="N68:N131" si="9">+K68+L68</f>
        <v>23</v>
      </c>
      <c r="O68">
        <f t="shared" ref="O68:O131" si="10">+N68-D68</f>
        <v>0</v>
      </c>
    </row>
    <row r="69" spans="1:15" x14ac:dyDescent="0.25">
      <c r="A69" s="15"/>
      <c r="B69" s="16"/>
      <c r="C69" s="16" t="s">
        <v>19</v>
      </c>
      <c r="D69" s="17">
        <v>266</v>
      </c>
      <c r="E69" s="18">
        <f t="shared" si="7"/>
        <v>9398063.6079999991</v>
      </c>
      <c r="F69" s="18">
        <f t="shared" si="8"/>
        <v>35331.066195488718</v>
      </c>
      <c r="G69" s="18">
        <v>23495159.019999996</v>
      </c>
      <c r="H69" s="18">
        <f t="shared" ref="H69:H132" si="11">+G69/D69</f>
        <v>88327.665488721788</v>
      </c>
      <c r="I69" s="19">
        <f t="shared" ref="I69:I132" si="12">+K69/D69</f>
        <v>0.99248120300751874</v>
      </c>
      <c r="J69" s="19">
        <f t="shared" ref="J69:J132" si="13">+L69/D69</f>
        <v>7.5187969924812026E-3</v>
      </c>
      <c r="K69" s="14">
        <v>264</v>
      </c>
      <c r="L69" s="14">
        <v>2</v>
      </c>
      <c r="M69" s="14"/>
      <c r="N69">
        <f t="shared" si="9"/>
        <v>266</v>
      </c>
      <c r="O69">
        <f t="shared" si="10"/>
        <v>0</v>
      </c>
    </row>
    <row r="70" spans="1:15" x14ac:dyDescent="0.25">
      <c r="A70" s="15"/>
      <c r="B70" s="16"/>
      <c r="C70" s="16" t="s">
        <v>20</v>
      </c>
      <c r="D70" s="17">
        <v>399</v>
      </c>
      <c r="E70" s="18">
        <f t="shared" si="7"/>
        <v>14802101.483999981</v>
      </c>
      <c r="F70" s="18">
        <f t="shared" si="8"/>
        <v>37097.99870676687</v>
      </c>
      <c r="G70" s="18">
        <v>37005253.709999949</v>
      </c>
      <c r="H70" s="18">
        <f t="shared" si="11"/>
        <v>92744.99676691716</v>
      </c>
      <c r="I70" s="19">
        <f t="shared" si="12"/>
        <v>0.99749373433583954</v>
      </c>
      <c r="J70" s="19">
        <f t="shared" si="13"/>
        <v>2.5062656641604009E-3</v>
      </c>
      <c r="K70" s="14">
        <v>398</v>
      </c>
      <c r="L70" s="14">
        <v>1</v>
      </c>
      <c r="M70" s="14"/>
      <c r="N70">
        <f t="shared" si="9"/>
        <v>399</v>
      </c>
      <c r="O70">
        <f t="shared" si="10"/>
        <v>0</v>
      </c>
    </row>
    <row r="71" spans="1:15" x14ac:dyDescent="0.25">
      <c r="A71" s="15"/>
      <c r="B71" s="16" t="s">
        <v>21</v>
      </c>
      <c r="C71" s="16" t="s">
        <v>22</v>
      </c>
      <c r="D71" s="17">
        <v>259</v>
      </c>
      <c r="E71" s="18">
        <f t="shared" si="7"/>
        <v>11447015.219999997</v>
      </c>
      <c r="F71" s="18">
        <f t="shared" si="8"/>
        <v>44196.96996138995</v>
      </c>
      <c r="G71" s="18">
        <v>28617538.04999999</v>
      </c>
      <c r="H71" s="18">
        <f t="shared" si="11"/>
        <v>110492.42490347486</v>
      </c>
      <c r="I71" s="19">
        <f t="shared" si="12"/>
        <v>0.99227799227799229</v>
      </c>
      <c r="J71" s="19">
        <f t="shared" si="13"/>
        <v>7.7220077220077222E-3</v>
      </c>
      <c r="K71" s="14">
        <v>257</v>
      </c>
      <c r="L71" s="14">
        <v>2</v>
      </c>
      <c r="M71" s="14"/>
      <c r="N71">
        <f t="shared" si="9"/>
        <v>259</v>
      </c>
      <c r="O71">
        <f t="shared" si="10"/>
        <v>0</v>
      </c>
    </row>
    <row r="72" spans="1:15" x14ac:dyDescent="0.25">
      <c r="A72" s="15"/>
      <c r="B72" s="16"/>
      <c r="C72" s="16" t="s">
        <v>23</v>
      </c>
      <c r="D72" s="17">
        <f>774+8</f>
        <v>782</v>
      </c>
      <c r="E72" s="18">
        <f t="shared" si="7"/>
        <v>39335502.136</v>
      </c>
      <c r="F72" s="18">
        <f t="shared" si="8"/>
        <v>50301.153626598469</v>
      </c>
      <c r="G72" s="18">
        <f>97171247.34+1167508</f>
        <v>98338755.340000004</v>
      </c>
      <c r="H72" s="18">
        <f t="shared" si="11"/>
        <v>125752.88406649618</v>
      </c>
      <c r="I72" s="19">
        <f t="shared" si="12"/>
        <v>0.99360613810741683</v>
      </c>
      <c r="J72" s="19">
        <f t="shared" si="13"/>
        <v>6.3938618925831201E-3</v>
      </c>
      <c r="K72" s="14">
        <f>769+8</f>
        <v>777</v>
      </c>
      <c r="L72" s="14">
        <v>5</v>
      </c>
      <c r="M72" s="14"/>
      <c r="N72">
        <f t="shared" si="9"/>
        <v>782</v>
      </c>
      <c r="O72">
        <f t="shared" si="10"/>
        <v>0</v>
      </c>
    </row>
    <row r="73" spans="1:15" x14ac:dyDescent="0.25">
      <c r="A73" s="20"/>
      <c r="B73" s="21"/>
      <c r="C73" s="21" t="s">
        <v>26</v>
      </c>
      <c r="D73" s="22">
        <v>81</v>
      </c>
      <c r="E73" s="23">
        <f t="shared" si="7"/>
        <v>6510457.8280000053</v>
      </c>
      <c r="F73" s="23">
        <f t="shared" si="8"/>
        <v>80376.022567901295</v>
      </c>
      <c r="G73" s="23">
        <v>16276144.570000011</v>
      </c>
      <c r="H73" s="23">
        <f t="shared" si="11"/>
        <v>200940.05641975324</v>
      </c>
      <c r="I73" s="24">
        <f t="shared" si="12"/>
        <v>1</v>
      </c>
      <c r="J73" s="24">
        <f t="shared" si="13"/>
        <v>0</v>
      </c>
      <c r="K73" s="14">
        <v>81</v>
      </c>
      <c r="L73" s="14"/>
      <c r="M73" s="14"/>
      <c r="N73">
        <f t="shared" si="9"/>
        <v>81</v>
      </c>
      <c r="O73">
        <f t="shared" si="10"/>
        <v>0</v>
      </c>
    </row>
    <row r="74" spans="1:15" x14ac:dyDescent="0.25">
      <c r="A74" s="9" t="s">
        <v>34</v>
      </c>
      <c r="B74" s="10" t="s">
        <v>15</v>
      </c>
      <c r="C74" s="16" t="s">
        <v>17</v>
      </c>
      <c r="D74" s="17">
        <f>572+29</f>
        <v>601</v>
      </c>
      <c r="E74" s="18">
        <f t="shared" si="7"/>
        <v>15323136.052000001</v>
      </c>
      <c r="F74" s="18">
        <f t="shared" si="8"/>
        <v>25496.066642262896</v>
      </c>
      <c r="G74" s="18">
        <f>38307840.13+0</f>
        <v>38307840.130000003</v>
      </c>
      <c r="H74" s="18">
        <f t="shared" si="11"/>
        <v>63740.166605657243</v>
      </c>
      <c r="I74" s="19">
        <f t="shared" si="12"/>
        <v>0.99001663893510816</v>
      </c>
      <c r="J74" s="19">
        <f t="shared" si="13"/>
        <v>9.9833610648918467E-3</v>
      </c>
      <c r="K74" s="14">
        <f>566+29</f>
        <v>595</v>
      </c>
      <c r="L74" s="14">
        <v>6</v>
      </c>
      <c r="M74" s="14"/>
      <c r="N74">
        <f t="shared" si="9"/>
        <v>601</v>
      </c>
      <c r="O74">
        <f t="shared" si="10"/>
        <v>0</v>
      </c>
    </row>
    <row r="75" spans="1:15" x14ac:dyDescent="0.25">
      <c r="A75" s="15"/>
      <c r="B75" s="16"/>
      <c r="C75" s="16" t="s">
        <v>18</v>
      </c>
      <c r="D75" s="17">
        <v>20</v>
      </c>
      <c r="E75" s="18">
        <f t="shared" si="7"/>
        <v>568764.06000000006</v>
      </c>
      <c r="F75" s="18">
        <f t="shared" si="8"/>
        <v>28438.203000000001</v>
      </c>
      <c r="G75" s="18">
        <v>1421910.1500000001</v>
      </c>
      <c r="H75" s="18">
        <f t="shared" si="11"/>
        <v>71095.507500000007</v>
      </c>
      <c r="I75" s="19">
        <f t="shared" si="12"/>
        <v>1</v>
      </c>
      <c r="J75" s="19">
        <f t="shared" si="13"/>
        <v>0</v>
      </c>
      <c r="K75" s="14">
        <v>20</v>
      </c>
      <c r="L75" s="14"/>
      <c r="M75" s="14"/>
      <c r="N75">
        <f t="shared" si="9"/>
        <v>20</v>
      </c>
      <c r="O75">
        <f t="shared" si="10"/>
        <v>0</v>
      </c>
    </row>
    <row r="76" spans="1:15" x14ac:dyDescent="0.25">
      <c r="A76" s="15"/>
      <c r="B76" s="16"/>
      <c r="C76" s="16" t="s">
        <v>19</v>
      </c>
      <c r="D76" s="17">
        <v>78</v>
      </c>
      <c r="E76" s="18">
        <f t="shared" si="7"/>
        <v>2602816.2400000016</v>
      </c>
      <c r="F76" s="18">
        <f t="shared" si="8"/>
        <v>33369.438974358993</v>
      </c>
      <c r="G76" s="18">
        <v>6507040.6000000034</v>
      </c>
      <c r="H76" s="18">
        <f t="shared" si="11"/>
        <v>83423.597435897478</v>
      </c>
      <c r="I76" s="19">
        <f t="shared" si="12"/>
        <v>0.97435897435897434</v>
      </c>
      <c r="J76" s="19">
        <f t="shared" si="13"/>
        <v>2.564102564102564E-2</v>
      </c>
      <c r="K76" s="14">
        <v>76</v>
      </c>
      <c r="L76" s="14">
        <v>2</v>
      </c>
      <c r="M76" s="14"/>
      <c r="N76">
        <f t="shared" si="9"/>
        <v>78</v>
      </c>
      <c r="O76">
        <f t="shared" si="10"/>
        <v>0</v>
      </c>
    </row>
    <row r="77" spans="1:15" x14ac:dyDescent="0.25">
      <c r="A77" s="15"/>
      <c r="B77" s="16"/>
      <c r="C77" s="16" t="s">
        <v>20</v>
      </c>
      <c r="D77" s="17">
        <v>177</v>
      </c>
      <c r="E77" s="18">
        <f t="shared" si="7"/>
        <v>6637216.7079999968</v>
      </c>
      <c r="F77" s="18">
        <f t="shared" si="8"/>
        <v>37498.399480225969</v>
      </c>
      <c r="G77" s="18">
        <v>16593041.769999992</v>
      </c>
      <c r="H77" s="18">
        <f t="shared" si="11"/>
        <v>93745.998700564931</v>
      </c>
      <c r="I77" s="19">
        <f t="shared" si="12"/>
        <v>0.96610169491525422</v>
      </c>
      <c r="J77" s="19">
        <f t="shared" si="13"/>
        <v>3.3898305084745763E-2</v>
      </c>
      <c r="K77" s="14">
        <v>171</v>
      </c>
      <c r="L77" s="14">
        <v>6</v>
      </c>
      <c r="M77" s="14"/>
      <c r="N77">
        <f t="shared" si="9"/>
        <v>177</v>
      </c>
      <c r="O77">
        <f t="shared" si="10"/>
        <v>0</v>
      </c>
    </row>
    <row r="78" spans="1:15" x14ac:dyDescent="0.25">
      <c r="A78" s="15"/>
      <c r="B78" s="16" t="s">
        <v>21</v>
      </c>
      <c r="C78" s="16" t="s">
        <v>22</v>
      </c>
      <c r="D78" s="17">
        <v>567</v>
      </c>
      <c r="E78" s="18">
        <f t="shared" si="7"/>
        <v>24598515.135999978</v>
      </c>
      <c r="F78" s="18">
        <f t="shared" si="8"/>
        <v>43383.624578483206</v>
      </c>
      <c r="G78" s="18">
        <v>61496287.839999944</v>
      </c>
      <c r="H78" s="18">
        <f t="shared" si="11"/>
        <v>108459.06144620801</v>
      </c>
      <c r="I78" s="19">
        <f t="shared" si="12"/>
        <v>0.99647266313932981</v>
      </c>
      <c r="J78" s="19">
        <f t="shared" si="13"/>
        <v>3.5273368606701938E-3</v>
      </c>
      <c r="K78" s="14">
        <v>565</v>
      </c>
      <c r="L78" s="14">
        <v>2</v>
      </c>
      <c r="M78" s="14"/>
      <c r="N78">
        <f t="shared" si="9"/>
        <v>567</v>
      </c>
      <c r="O78">
        <f t="shared" si="10"/>
        <v>0</v>
      </c>
    </row>
    <row r="79" spans="1:15" x14ac:dyDescent="0.25">
      <c r="A79" s="15"/>
      <c r="B79" s="16"/>
      <c r="C79" s="16" t="s">
        <v>23</v>
      </c>
      <c r="D79" s="17">
        <v>1403</v>
      </c>
      <c r="E79" s="18">
        <f t="shared" si="7"/>
        <v>70642347.180000275</v>
      </c>
      <c r="F79" s="18">
        <f t="shared" si="8"/>
        <v>50350.924575908961</v>
      </c>
      <c r="G79" s="18">
        <v>176605867.95000067</v>
      </c>
      <c r="H79" s="18">
        <f t="shared" si="11"/>
        <v>125877.3114397724</v>
      </c>
      <c r="I79" s="19">
        <f t="shared" si="12"/>
        <v>0.99857448325017817</v>
      </c>
      <c r="J79" s="19">
        <f t="shared" si="13"/>
        <v>1.4255167498218105E-3</v>
      </c>
      <c r="K79" s="14">
        <v>1401</v>
      </c>
      <c r="L79" s="14">
        <v>2</v>
      </c>
      <c r="M79" s="14"/>
      <c r="N79">
        <f t="shared" si="9"/>
        <v>1403</v>
      </c>
      <c r="O79">
        <f t="shared" si="10"/>
        <v>0</v>
      </c>
    </row>
    <row r="80" spans="1:15" x14ac:dyDescent="0.25">
      <c r="A80" s="20"/>
      <c r="B80" s="21"/>
      <c r="C80" s="21" t="s">
        <v>24</v>
      </c>
      <c r="D80" s="22">
        <v>18</v>
      </c>
      <c r="E80" s="23">
        <f t="shared" si="7"/>
        <v>1052291.9080000001</v>
      </c>
      <c r="F80" s="23">
        <f t="shared" si="8"/>
        <v>58460.661555555562</v>
      </c>
      <c r="G80" s="23">
        <v>2630729.77</v>
      </c>
      <c r="H80" s="23">
        <f t="shared" si="11"/>
        <v>146151.65388888889</v>
      </c>
      <c r="I80" s="24">
        <f t="shared" si="12"/>
        <v>1</v>
      </c>
      <c r="J80" s="24">
        <f t="shared" si="13"/>
        <v>0</v>
      </c>
      <c r="K80" s="14">
        <v>18</v>
      </c>
      <c r="L80" s="14"/>
      <c r="M80" s="14"/>
      <c r="N80">
        <f t="shared" si="9"/>
        <v>18</v>
      </c>
      <c r="O80">
        <f t="shared" si="10"/>
        <v>0</v>
      </c>
    </row>
    <row r="81" spans="1:15" x14ac:dyDescent="0.25">
      <c r="A81" s="9" t="s">
        <v>35</v>
      </c>
      <c r="B81" s="10" t="s">
        <v>15</v>
      </c>
      <c r="C81" s="10" t="s">
        <v>16</v>
      </c>
      <c r="D81" s="11">
        <v>1302</v>
      </c>
      <c r="E81" s="12">
        <f t="shared" si="7"/>
        <v>15018282.651999898</v>
      </c>
      <c r="F81" s="12">
        <f t="shared" si="8"/>
        <v>11534.779302611289</v>
      </c>
      <c r="G81" s="12">
        <v>37545706.629999742</v>
      </c>
      <c r="H81" s="12">
        <f t="shared" si="11"/>
        <v>28836.94825652822</v>
      </c>
      <c r="I81" s="13">
        <f t="shared" si="12"/>
        <v>0.98617511520737322</v>
      </c>
      <c r="J81" s="13">
        <f t="shared" si="13"/>
        <v>1.3824884792626729E-2</v>
      </c>
      <c r="K81" s="14">
        <f>1288-4</f>
        <v>1284</v>
      </c>
      <c r="L81" s="14">
        <v>18</v>
      </c>
      <c r="M81" s="14"/>
      <c r="N81">
        <f t="shared" si="9"/>
        <v>1302</v>
      </c>
      <c r="O81">
        <f t="shared" si="10"/>
        <v>0</v>
      </c>
    </row>
    <row r="82" spans="1:15" x14ac:dyDescent="0.25">
      <c r="A82" s="15"/>
      <c r="B82" s="16"/>
      <c r="C82" s="16" t="s">
        <v>17</v>
      </c>
      <c r="D82" s="17">
        <f>327+4</f>
        <v>331</v>
      </c>
      <c r="E82" s="18">
        <f t="shared" si="7"/>
        <v>8980609.8279999997</v>
      </c>
      <c r="F82" s="18">
        <f t="shared" si="8"/>
        <v>27131.751746223563</v>
      </c>
      <c r="G82" s="18">
        <f>22168050.57+283474</f>
        <v>22451524.57</v>
      </c>
      <c r="H82" s="18">
        <f t="shared" si="11"/>
        <v>67829.379365558911</v>
      </c>
      <c r="I82" s="19">
        <f t="shared" si="12"/>
        <v>0.99093655589123864</v>
      </c>
      <c r="J82" s="19">
        <f t="shared" si="13"/>
        <v>9.0634441087613302E-3</v>
      </c>
      <c r="K82" s="14">
        <f>324+4</f>
        <v>328</v>
      </c>
      <c r="L82" s="14">
        <v>3</v>
      </c>
      <c r="M82" s="14"/>
      <c r="N82">
        <f t="shared" si="9"/>
        <v>331</v>
      </c>
      <c r="O82">
        <f t="shared" si="10"/>
        <v>0</v>
      </c>
    </row>
    <row r="83" spans="1:15" x14ac:dyDescent="0.25">
      <c r="A83" s="15"/>
      <c r="B83" s="16"/>
      <c r="C83" s="16" t="s">
        <v>19</v>
      </c>
      <c r="D83" s="17">
        <v>425</v>
      </c>
      <c r="E83" s="18">
        <f t="shared" si="7"/>
        <v>14958036.047999993</v>
      </c>
      <c r="F83" s="18">
        <f t="shared" si="8"/>
        <v>35195.378936470574</v>
      </c>
      <c r="G83" s="18">
        <v>37395090.119999982</v>
      </c>
      <c r="H83" s="18">
        <f t="shared" si="11"/>
        <v>87988.447341176434</v>
      </c>
      <c r="I83" s="19">
        <f t="shared" si="12"/>
        <v>0.9882352941176471</v>
      </c>
      <c r="J83" s="19">
        <f t="shared" si="13"/>
        <v>1.1764705882352941E-2</v>
      </c>
      <c r="K83" s="14">
        <v>420</v>
      </c>
      <c r="L83" s="14">
        <v>5</v>
      </c>
      <c r="M83" s="14"/>
      <c r="N83">
        <f t="shared" si="9"/>
        <v>425</v>
      </c>
      <c r="O83">
        <f t="shared" si="10"/>
        <v>0</v>
      </c>
    </row>
    <row r="84" spans="1:15" x14ac:dyDescent="0.25">
      <c r="A84" s="15"/>
      <c r="B84" s="16"/>
      <c r="C84" s="16" t="s">
        <v>20</v>
      </c>
      <c r="D84" s="17">
        <v>217</v>
      </c>
      <c r="E84" s="18">
        <f t="shared" si="7"/>
        <v>8134803.3800000045</v>
      </c>
      <c r="F84" s="18">
        <f t="shared" si="8"/>
        <v>37487.57317972352</v>
      </c>
      <c r="G84" s="18">
        <v>20337008.45000001</v>
      </c>
      <c r="H84" s="18">
        <f t="shared" si="11"/>
        <v>93718.932949308801</v>
      </c>
      <c r="I84" s="19">
        <f t="shared" si="12"/>
        <v>0.97695852534562211</v>
      </c>
      <c r="J84" s="19">
        <f t="shared" si="13"/>
        <v>2.3041474654377881E-2</v>
      </c>
      <c r="K84" s="14">
        <v>212</v>
      </c>
      <c r="L84" s="14">
        <v>5</v>
      </c>
      <c r="M84" s="14"/>
      <c r="N84">
        <f t="shared" si="9"/>
        <v>217</v>
      </c>
      <c r="O84">
        <f t="shared" si="10"/>
        <v>0</v>
      </c>
    </row>
    <row r="85" spans="1:15" x14ac:dyDescent="0.25">
      <c r="A85" s="15"/>
      <c r="B85" s="16" t="s">
        <v>21</v>
      </c>
      <c r="C85" s="16" t="s">
        <v>22</v>
      </c>
      <c r="D85" s="17">
        <v>78</v>
      </c>
      <c r="E85" s="18">
        <f t="shared" si="7"/>
        <v>3604586.3880000012</v>
      </c>
      <c r="F85" s="18">
        <f t="shared" si="8"/>
        <v>46212.646000000015</v>
      </c>
      <c r="G85" s="18">
        <v>9011465.9700000025</v>
      </c>
      <c r="H85" s="18">
        <f t="shared" si="11"/>
        <v>115531.61500000003</v>
      </c>
      <c r="I85" s="19">
        <f t="shared" si="12"/>
        <v>1</v>
      </c>
      <c r="J85" s="19">
        <f t="shared" si="13"/>
        <v>0</v>
      </c>
      <c r="K85" s="14">
        <v>78</v>
      </c>
      <c r="L85" s="14"/>
      <c r="M85" s="14"/>
      <c r="N85">
        <f t="shared" si="9"/>
        <v>78</v>
      </c>
      <c r="O85">
        <f t="shared" si="10"/>
        <v>0</v>
      </c>
    </row>
    <row r="86" spans="1:15" x14ac:dyDescent="0.25">
      <c r="A86" s="15"/>
      <c r="B86" s="16"/>
      <c r="C86" s="16" t="s">
        <v>23</v>
      </c>
      <c r="D86" s="17">
        <v>119</v>
      </c>
      <c r="E86" s="18">
        <f t="shared" si="7"/>
        <v>6506193.9880000018</v>
      </c>
      <c r="F86" s="18">
        <f t="shared" si="8"/>
        <v>54673.899058823547</v>
      </c>
      <c r="G86" s="18">
        <v>16265484.970000003</v>
      </c>
      <c r="H86" s="18">
        <f t="shared" si="11"/>
        <v>136684.74764705886</v>
      </c>
      <c r="I86" s="19">
        <f t="shared" si="12"/>
        <v>1</v>
      </c>
      <c r="J86" s="19">
        <f t="shared" si="13"/>
        <v>0</v>
      </c>
      <c r="K86" s="14">
        <v>119</v>
      </c>
      <c r="L86" s="14"/>
      <c r="M86" s="14"/>
      <c r="N86">
        <f t="shared" si="9"/>
        <v>119</v>
      </c>
      <c r="O86">
        <f t="shared" si="10"/>
        <v>0</v>
      </c>
    </row>
    <row r="87" spans="1:15" x14ac:dyDescent="0.25">
      <c r="A87" s="15"/>
      <c r="B87" s="16"/>
      <c r="C87" s="16" t="s">
        <v>25</v>
      </c>
      <c r="D87" s="17">
        <v>13</v>
      </c>
      <c r="E87" s="18">
        <f t="shared" si="7"/>
        <v>926435.9</v>
      </c>
      <c r="F87" s="18">
        <f t="shared" si="8"/>
        <v>71264.3</v>
      </c>
      <c r="G87" s="18">
        <v>2316089.75</v>
      </c>
      <c r="H87" s="18">
        <f t="shared" si="11"/>
        <v>178160.75</v>
      </c>
      <c r="I87" s="19">
        <f t="shared" si="12"/>
        <v>1</v>
      </c>
      <c r="J87" s="19">
        <f t="shared" si="13"/>
        <v>0</v>
      </c>
      <c r="K87" s="14">
        <v>13</v>
      </c>
      <c r="L87" s="14"/>
      <c r="M87" s="14"/>
      <c r="N87">
        <f t="shared" si="9"/>
        <v>13</v>
      </c>
      <c r="O87">
        <f t="shared" si="10"/>
        <v>0</v>
      </c>
    </row>
    <row r="88" spans="1:15" x14ac:dyDescent="0.25">
      <c r="A88" s="20"/>
      <c r="B88" s="21"/>
      <c r="C88" s="21" t="s">
        <v>26</v>
      </c>
      <c r="D88" s="22">
        <v>104</v>
      </c>
      <c r="E88" s="23">
        <f t="shared" si="7"/>
        <v>8359534.9160000011</v>
      </c>
      <c r="F88" s="23">
        <f t="shared" si="8"/>
        <v>80380.143423076937</v>
      </c>
      <c r="G88" s="23">
        <v>20898837.290000003</v>
      </c>
      <c r="H88" s="23">
        <f t="shared" si="11"/>
        <v>200950.35855769232</v>
      </c>
      <c r="I88" s="24">
        <f t="shared" si="12"/>
        <v>1</v>
      </c>
      <c r="J88" s="24">
        <f t="shared" si="13"/>
        <v>0</v>
      </c>
      <c r="K88" s="14">
        <v>104</v>
      </c>
      <c r="L88" s="14"/>
      <c r="M88" s="14"/>
      <c r="N88">
        <f t="shared" si="9"/>
        <v>104</v>
      </c>
      <c r="O88">
        <f t="shared" si="10"/>
        <v>0</v>
      </c>
    </row>
    <row r="89" spans="1:15" x14ac:dyDescent="0.25">
      <c r="A89" s="9" t="s">
        <v>36</v>
      </c>
      <c r="B89" s="10" t="s">
        <v>15</v>
      </c>
      <c r="C89" s="10" t="s">
        <v>16</v>
      </c>
      <c r="D89" s="11">
        <f>426+1</f>
        <v>427</v>
      </c>
      <c r="E89" s="12">
        <f t="shared" si="7"/>
        <v>932414.73999999603</v>
      </c>
      <c r="F89" s="12">
        <f t="shared" si="8"/>
        <v>2183.6410772833628</v>
      </c>
      <c r="G89" s="12">
        <f>2271376.84999999+59660</f>
        <v>2331036.8499999898</v>
      </c>
      <c r="H89" s="12">
        <f t="shared" si="11"/>
        <v>5459.1026932084069</v>
      </c>
      <c r="I89" s="13">
        <f t="shared" si="12"/>
        <v>0.99063231850117095</v>
      </c>
      <c r="J89" s="13">
        <f t="shared" si="13"/>
        <v>9.3676814988290398E-3</v>
      </c>
      <c r="K89" s="14">
        <f>422+1</f>
        <v>423</v>
      </c>
      <c r="L89" s="14">
        <v>4</v>
      </c>
      <c r="M89" s="14"/>
      <c r="N89">
        <f t="shared" si="9"/>
        <v>427</v>
      </c>
      <c r="O89">
        <f t="shared" si="10"/>
        <v>0</v>
      </c>
    </row>
    <row r="90" spans="1:15" x14ac:dyDescent="0.25">
      <c r="A90" s="15"/>
      <c r="B90" s="16"/>
      <c r="C90" s="16" t="s">
        <v>17</v>
      </c>
      <c r="D90" s="17">
        <v>524</v>
      </c>
      <c r="E90" s="18">
        <f t="shared" si="7"/>
        <v>13824814.951999987</v>
      </c>
      <c r="F90" s="18">
        <f t="shared" si="8"/>
        <v>26383.234641221348</v>
      </c>
      <c r="G90" s="18">
        <v>34562037.379999965</v>
      </c>
      <c r="H90" s="18">
        <f t="shared" si="11"/>
        <v>65958.086603053365</v>
      </c>
      <c r="I90" s="19">
        <f t="shared" si="12"/>
        <v>0.98282442748091603</v>
      </c>
      <c r="J90" s="19">
        <f t="shared" si="13"/>
        <v>1.717557251908397E-2</v>
      </c>
      <c r="K90" s="14">
        <v>515</v>
      </c>
      <c r="L90" s="14">
        <v>9</v>
      </c>
      <c r="M90" s="14"/>
      <c r="N90">
        <f t="shared" si="9"/>
        <v>524</v>
      </c>
      <c r="O90">
        <f t="shared" si="10"/>
        <v>0</v>
      </c>
    </row>
    <row r="91" spans="1:15" x14ac:dyDescent="0.25">
      <c r="A91" s="15"/>
      <c r="B91" s="16"/>
      <c r="C91" s="16" t="s">
        <v>18</v>
      </c>
      <c r="D91" s="17">
        <v>15</v>
      </c>
      <c r="E91" s="18">
        <f t="shared" si="7"/>
        <v>425447.17599999998</v>
      </c>
      <c r="F91" s="18">
        <f t="shared" si="8"/>
        <v>28363.145066666664</v>
      </c>
      <c r="G91" s="18">
        <v>1063617.94</v>
      </c>
      <c r="H91" s="18">
        <f t="shared" si="11"/>
        <v>70907.862666666668</v>
      </c>
      <c r="I91" s="19">
        <f t="shared" si="12"/>
        <v>1</v>
      </c>
      <c r="J91" s="19">
        <f t="shared" si="13"/>
        <v>0</v>
      </c>
      <c r="K91" s="14">
        <v>15</v>
      </c>
      <c r="L91" s="14"/>
      <c r="M91" s="14"/>
      <c r="N91">
        <f t="shared" si="9"/>
        <v>15</v>
      </c>
      <c r="O91">
        <f t="shared" si="10"/>
        <v>0</v>
      </c>
    </row>
    <row r="92" spans="1:15" x14ac:dyDescent="0.25">
      <c r="A92" s="15"/>
      <c r="B92" s="16"/>
      <c r="C92" s="16" t="s">
        <v>19</v>
      </c>
      <c r="D92" s="17">
        <v>300</v>
      </c>
      <c r="E92" s="18">
        <f t="shared" si="7"/>
        <v>10418268.623999998</v>
      </c>
      <c r="F92" s="18">
        <f t="shared" si="8"/>
        <v>34727.562079999996</v>
      </c>
      <c r="G92" s="18">
        <v>26045671.559999995</v>
      </c>
      <c r="H92" s="18">
        <f t="shared" si="11"/>
        <v>86818.905199999979</v>
      </c>
      <c r="I92" s="19">
        <f t="shared" si="12"/>
        <v>0.99333333333333329</v>
      </c>
      <c r="J92" s="19">
        <f t="shared" si="13"/>
        <v>6.6666666666666671E-3</v>
      </c>
      <c r="K92" s="14">
        <v>298</v>
      </c>
      <c r="L92" s="14">
        <v>2</v>
      </c>
      <c r="M92" s="14"/>
      <c r="N92">
        <f t="shared" si="9"/>
        <v>300</v>
      </c>
      <c r="O92">
        <f t="shared" si="10"/>
        <v>0</v>
      </c>
    </row>
    <row r="93" spans="1:15" x14ac:dyDescent="0.25">
      <c r="A93" s="15"/>
      <c r="B93" s="16"/>
      <c r="C93" s="16" t="s">
        <v>20</v>
      </c>
      <c r="D93" s="17">
        <v>494</v>
      </c>
      <c r="E93" s="18">
        <f t="shared" si="7"/>
        <v>18494147.348000016</v>
      </c>
      <c r="F93" s="18">
        <f t="shared" si="8"/>
        <v>37437.545238866427</v>
      </c>
      <c r="G93" s="18">
        <v>46235368.370000035</v>
      </c>
      <c r="H93" s="18">
        <f t="shared" si="11"/>
        <v>93593.86309716606</v>
      </c>
      <c r="I93" s="19">
        <f t="shared" si="12"/>
        <v>0.98987854251012142</v>
      </c>
      <c r="J93" s="19">
        <f t="shared" si="13"/>
        <v>1.0121457489878543E-2</v>
      </c>
      <c r="K93" s="14">
        <v>489</v>
      </c>
      <c r="L93" s="14">
        <v>5</v>
      </c>
      <c r="M93" s="14"/>
      <c r="N93">
        <f t="shared" si="9"/>
        <v>494</v>
      </c>
      <c r="O93">
        <f t="shared" si="10"/>
        <v>0</v>
      </c>
    </row>
    <row r="94" spans="1:15" x14ac:dyDescent="0.25">
      <c r="A94" s="15"/>
      <c r="B94" s="16" t="s">
        <v>21</v>
      </c>
      <c r="C94" s="16" t="s">
        <v>22</v>
      </c>
      <c r="D94" s="17">
        <v>846</v>
      </c>
      <c r="E94" s="18">
        <f t="shared" si="7"/>
        <v>36973711.788000025</v>
      </c>
      <c r="F94" s="18">
        <f t="shared" si="8"/>
        <v>43704.151049645421</v>
      </c>
      <c r="G94" s="18">
        <v>92434279.470000058</v>
      </c>
      <c r="H94" s="18">
        <f t="shared" si="11"/>
        <v>109260.37762411355</v>
      </c>
      <c r="I94" s="19">
        <f t="shared" si="12"/>
        <v>0.99290780141843971</v>
      </c>
      <c r="J94" s="19">
        <f t="shared" si="13"/>
        <v>7.0921985815602835E-3</v>
      </c>
      <c r="K94" s="14">
        <v>840</v>
      </c>
      <c r="L94" s="14">
        <v>6</v>
      </c>
      <c r="M94" s="14"/>
      <c r="N94">
        <f t="shared" si="9"/>
        <v>846</v>
      </c>
      <c r="O94">
        <f t="shared" si="10"/>
        <v>0</v>
      </c>
    </row>
    <row r="95" spans="1:15" x14ac:dyDescent="0.25">
      <c r="A95" s="15"/>
      <c r="B95" s="16"/>
      <c r="C95" s="16" t="s">
        <v>23</v>
      </c>
      <c r="D95" s="17">
        <v>1049</v>
      </c>
      <c r="E95" s="18">
        <f t="shared" si="7"/>
        <v>52951742.840000138</v>
      </c>
      <c r="F95" s="18">
        <f t="shared" si="8"/>
        <v>50478.305853193648</v>
      </c>
      <c r="G95" s="18">
        <v>132379357.10000034</v>
      </c>
      <c r="H95" s="18">
        <f t="shared" si="11"/>
        <v>126195.76463298411</v>
      </c>
      <c r="I95" s="19">
        <f t="shared" si="12"/>
        <v>0.99332697807435655</v>
      </c>
      <c r="J95" s="19">
        <f t="shared" si="13"/>
        <v>6.6730219256434702E-3</v>
      </c>
      <c r="K95" s="14">
        <v>1042</v>
      </c>
      <c r="L95" s="14">
        <v>7</v>
      </c>
      <c r="M95" s="14"/>
      <c r="N95">
        <f t="shared" si="9"/>
        <v>1049</v>
      </c>
      <c r="O95">
        <f t="shared" si="10"/>
        <v>0</v>
      </c>
    </row>
    <row r="96" spans="1:15" x14ac:dyDescent="0.25">
      <c r="A96" s="15"/>
      <c r="B96" s="16"/>
      <c r="C96" s="16" t="s">
        <v>24</v>
      </c>
      <c r="D96" s="17">
        <f>67+2</f>
        <v>69</v>
      </c>
      <c r="E96" s="18">
        <f t="shared" si="7"/>
        <v>4045321.9600000004</v>
      </c>
      <c r="F96" s="18">
        <f t="shared" si="8"/>
        <v>58627.854492753628</v>
      </c>
      <c r="G96" s="18">
        <f>9756982.9+356322</f>
        <v>10113304.9</v>
      </c>
      <c r="H96" s="18">
        <f t="shared" si="11"/>
        <v>146569.63623188407</v>
      </c>
      <c r="I96" s="19">
        <f t="shared" si="12"/>
        <v>0.98550724637681164</v>
      </c>
      <c r="J96" s="19">
        <f t="shared" si="13"/>
        <v>1.4492753623188406E-2</v>
      </c>
      <c r="K96" s="14">
        <f>66+2</f>
        <v>68</v>
      </c>
      <c r="L96" s="14">
        <v>1</v>
      </c>
      <c r="M96" s="14"/>
      <c r="N96">
        <f t="shared" si="9"/>
        <v>69</v>
      </c>
      <c r="O96">
        <f t="shared" si="10"/>
        <v>0</v>
      </c>
    </row>
    <row r="97" spans="1:15" x14ac:dyDescent="0.25">
      <c r="A97" s="20"/>
      <c r="B97" s="21"/>
      <c r="C97" s="21" t="s">
        <v>26</v>
      </c>
      <c r="D97" s="22">
        <v>37</v>
      </c>
      <c r="E97" s="23">
        <f t="shared" si="7"/>
        <v>2973866.4240000015</v>
      </c>
      <c r="F97" s="23">
        <f t="shared" si="8"/>
        <v>80374.768216216253</v>
      </c>
      <c r="G97" s="23">
        <v>7434666.0600000033</v>
      </c>
      <c r="H97" s="23">
        <f t="shared" si="11"/>
        <v>200936.92054054062</v>
      </c>
      <c r="I97" s="24">
        <f t="shared" si="12"/>
        <v>1</v>
      </c>
      <c r="J97" s="24">
        <f t="shared" si="13"/>
        <v>0</v>
      </c>
      <c r="K97" s="14">
        <v>37</v>
      </c>
      <c r="L97" s="14"/>
      <c r="M97" s="14"/>
      <c r="N97">
        <f t="shared" si="9"/>
        <v>37</v>
      </c>
      <c r="O97">
        <f t="shared" si="10"/>
        <v>0</v>
      </c>
    </row>
    <row r="98" spans="1:15" x14ac:dyDescent="0.25">
      <c r="A98" s="9" t="s">
        <v>37</v>
      </c>
      <c r="B98" s="10" t="s">
        <v>15</v>
      </c>
      <c r="C98" s="10" t="s">
        <v>16</v>
      </c>
      <c r="D98" s="11">
        <v>956</v>
      </c>
      <c r="E98" s="12">
        <f t="shared" si="7"/>
        <v>10940626.508000001</v>
      </c>
      <c r="F98" s="12">
        <f t="shared" si="8"/>
        <v>11444.1699874477</v>
      </c>
      <c r="G98" s="12">
        <v>27351566.270000003</v>
      </c>
      <c r="H98" s="12">
        <f t="shared" si="11"/>
        <v>28610.424968619249</v>
      </c>
      <c r="I98" s="13">
        <f t="shared" si="12"/>
        <v>0.9853556485355649</v>
      </c>
      <c r="J98" s="13">
        <f t="shared" si="13"/>
        <v>1.4644351464435146E-2</v>
      </c>
      <c r="K98" s="14">
        <v>942</v>
      </c>
      <c r="L98" s="14">
        <v>14</v>
      </c>
      <c r="M98" s="14"/>
      <c r="N98">
        <f t="shared" si="9"/>
        <v>956</v>
      </c>
      <c r="O98">
        <f t="shared" si="10"/>
        <v>0</v>
      </c>
    </row>
    <row r="99" spans="1:15" x14ac:dyDescent="0.25">
      <c r="A99" s="15"/>
      <c r="B99" s="16"/>
      <c r="C99" s="16" t="s">
        <v>17</v>
      </c>
      <c r="D99" s="17">
        <f>367+7</f>
        <v>374</v>
      </c>
      <c r="E99" s="18">
        <f t="shared" si="7"/>
        <v>10244126.808</v>
      </c>
      <c r="F99" s="18">
        <f t="shared" si="8"/>
        <v>27390.713390374331</v>
      </c>
      <c r="G99" s="18">
        <f>25110891.02+499426</f>
        <v>25610317.02</v>
      </c>
      <c r="H99" s="18">
        <f t="shared" si="11"/>
        <v>68476.783475935823</v>
      </c>
      <c r="I99" s="19">
        <f t="shared" si="12"/>
        <v>0.99732620320855614</v>
      </c>
      <c r="J99" s="19">
        <f t="shared" si="13"/>
        <v>2.6737967914438501E-3</v>
      </c>
      <c r="K99" s="14">
        <f>366+7</f>
        <v>373</v>
      </c>
      <c r="L99" s="14">
        <v>1</v>
      </c>
      <c r="M99" s="14"/>
      <c r="N99">
        <f t="shared" si="9"/>
        <v>374</v>
      </c>
      <c r="O99">
        <f t="shared" si="10"/>
        <v>0</v>
      </c>
    </row>
    <row r="100" spans="1:15" x14ac:dyDescent="0.25">
      <c r="A100" s="15"/>
      <c r="B100" s="16"/>
      <c r="C100" s="16" t="s">
        <v>19</v>
      </c>
      <c r="D100" s="17">
        <v>75</v>
      </c>
      <c r="E100" s="18">
        <f t="shared" si="7"/>
        <v>2568889.0640000007</v>
      </c>
      <c r="F100" s="18">
        <f t="shared" si="8"/>
        <v>34251.854186666678</v>
      </c>
      <c r="G100" s="18">
        <v>6422222.6600000011</v>
      </c>
      <c r="H100" s="18">
        <f t="shared" si="11"/>
        <v>85629.635466666674</v>
      </c>
      <c r="I100" s="19">
        <f t="shared" si="12"/>
        <v>1</v>
      </c>
      <c r="J100" s="19">
        <f t="shared" si="13"/>
        <v>0</v>
      </c>
      <c r="K100" s="14">
        <v>75</v>
      </c>
      <c r="L100" s="14"/>
      <c r="M100" s="14"/>
      <c r="N100">
        <f t="shared" si="9"/>
        <v>75</v>
      </c>
      <c r="O100">
        <f t="shared" si="10"/>
        <v>0</v>
      </c>
    </row>
    <row r="101" spans="1:15" x14ac:dyDescent="0.25">
      <c r="A101" s="15"/>
      <c r="B101" s="16"/>
      <c r="C101" s="16" t="s">
        <v>20</v>
      </c>
      <c r="D101" s="17">
        <v>304</v>
      </c>
      <c r="E101" s="18">
        <f t="shared" si="7"/>
        <v>11431522.783999989</v>
      </c>
      <c r="F101" s="18">
        <f t="shared" si="8"/>
        <v>37603.693368421016</v>
      </c>
      <c r="G101" s="18">
        <v>28578806.959999971</v>
      </c>
      <c r="H101" s="18">
        <f t="shared" si="11"/>
        <v>94009.23342105253</v>
      </c>
      <c r="I101" s="19">
        <f t="shared" si="12"/>
        <v>0.99671052631578949</v>
      </c>
      <c r="J101" s="19">
        <f t="shared" si="13"/>
        <v>3.2894736842105261E-3</v>
      </c>
      <c r="K101" s="14">
        <v>303</v>
      </c>
      <c r="L101" s="14">
        <v>1</v>
      </c>
      <c r="M101" s="14"/>
      <c r="N101">
        <f t="shared" si="9"/>
        <v>304</v>
      </c>
      <c r="O101">
        <f t="shared" si="10"/>
        <v>0</v>
      </c>
    </row>
    <row r="102" spans="1:15" x14ac:dyDescent="0.25">
      <c r="A102" s="15"/>
      <c r="B102" s="16" t="s">
        <v>21</v>
      </c>
      <c r="C102" s="16" t="s">
        <v>22</v>
      </c>
      <c r="D102" s="17">
        <v>137</v>
      </c>
      <c r="E102" s="18">
        <f t="shared" si="7"/>
        <v>6447600.3079999983</v>
      </c>
      <c r="F102" s="18">
        <f t="shared" si="8"/>
        <v>47062.775970802904</v>
      </c>
      <c r="G102" s="18">
        <v>16119000.769999996</v>
      </c>
      <c r="H102" s="18">
        <f t="shared" si="11"/>
        <v>117656.93992700728</v>
      </c>
      <c r="I102" s="19">
        <f t="shared" si="12"/>
        <v>1</v>
      </c>
      <c r="J102" s="19">
        <f t="shared" si="13"/>
        <v>0</v>
      </c>
      <c r="K102" s="14">
        <v>137</v>
      </c>
      <c r="L102" s="14"/>
      <c r="M102" s="14"/>
      <c r="N102">
        <f t="shared" si="9"/>
        <v>137</v>
      </c>
      <c r="O102">
        <f t="shared" si="10"/>
        <v>0</v>
      </c>
    </row>
    <row r="103" spans="1:15" x14ac:dyDescent="0.25">
      <c r="A103" s="15"/>
      <c r="B103" s="16"/>
      <c r="C103" s="16" t="s">
        <v>23</v>
      </c>
      <c r="D103" s="17">
        <f>233+3</f>
        <v>236</v>
      </c>
      <c r="E103" s="18">
        <f t="shared" si="7"/>
        <v>12840381.468000002</v>
      </c>
      <c r="F103" s="18">
        <f t="shared" si="8"/>
        <v>54408.39605084747</v>
      </c>
      <c r="G103" s="18">
        <f>31673626.67+427327</f>
        <v>32100953.670000002</v>
      </c>
      <c r="H103" s="18">
        <f t="shared" si="11"/>
        <v>136020.99012711865</v>
      </c>
      <c r="I103" s="19">
        <f t="shared" si="12"/>
        <v>0.99576271186440679</v>
      </c>
      <c r="J103" s="19">
        <f t="shared" si="13"/>
        <v>4.2372881355932203E-3</v>
      </c>
      <c r="K103" s="14">
        <f>232+3</f>
        <v>235</v>
      </c>
      <c r="L103" s="14">
        <v>1</v>
      </c>
      <c r="M103" s="14"/>
      <c r="N103">
        <f t="shared" si="9"/>
        <v>236</v>
      </c>
      <c r="O103">
        <f t="shared" si="10"/>
        <v>0</v>
      </c>
    </row>
    <row r="104" spans="1:15" x14ac:dyDescent="0.25">
      <c r="A104" s="20"/>
      <c r="B104" s="21"/>
      <c r="C104" s="21" t="s">
        <v>26</v>
      </c>
      <c r="D104" s="22">
        <v>43</v>
      </c>
      <c r="E104" s="23">
        <f t="shared" si="7"/>
        <v>3456115.5839999989</v>
      </c>
      <c r="F104" s="23">
        <f t="shared" si="8"/>
        <v>80374.781023255782</v>
      </c>
      <c r="G104" s="23">
        <v>8640288.9599999972</v>
      </c>
      <c r="H104" s="23">
        <f t="shared" si="11"/>
        <v>200936.95255813946</v>
      </c>
      <c r="I104" s="24">
        <f t="shared" si="12"/>
        <v>1</v>
      </c>
      <c r="J104" s="24">
        <f t="shared" si="13"/>
        <v>0</v>
      </c>
      <c r="K104" s="14">
        <v>43</v>
      </c>
      <c r="L104" s="14"/>
      <c r="M104" s="14"/>
      <c r="N104">
        <f t="shared" si="9"/>
        <v>43</v>
      </c>
      <c r="O104">
        <f t="shared" si="10"/>
        <v>0</v>
      </c>
    </row>
    <row r="105" spans="1:15" x14ac:dyDescent="0.25">
      <c r="A105" s="9" t="s">
        <v>38</v>
      </c>
      <c r="B105" s="10" t="s">
        <v>15</v>
      </c>
      <c r="C105" s="10" t="s">
        <v>16</v>
      </c>
      <c r="D105" s="11">
        <v>981</v>
      </c>
      <c r="E105" s="12">
        <f t="shared" si="7"/>
        <v>10362484.476000007</v>
      </c>
      <c r="F105" s="12">
        <f t="shared" si="8"/>
        <v>10563.184990825695</v>
      </c>
      <c r="G105" s="12">
        <v>25906211.190000016</v>
      </c>
      <c r="H105" s="12">
        <f t="shared" si="11"/>
        <v>26407.962477064237</v>
      </c>
      <c r="I105" s="13">
        <f t="shared" si="12"/>
        <v>0.99184505606523954</v>
      </c>
      <c r="J105" s="13">
        <f t="shared" si="13"/>
        <v>8.1549439347604492E-3</v>
      </c>
      <c r="K105" s="14">
        <v>973</v>
      </c>
      <c r="L105" s="14">
        <v>8</v>
      </c>
      <c r="M105" s="14"/>
      <c r="N105">
        <f t="shared" si="9"/>
        <v>981</v>
      </c>
      <c r="O105">
        <f t="shared" si="10"/>
        <v>0</v>
      </c>
    </row>
    <row r="106" spans="1:15" x14ac:dyDescent="0.25">
      <c r="A106" s="15"/>
      <c r="B106" s="16"/>
      <c r="C106" s="16" t="s">
        <v>17</v>
      </c>
      <c r="D106" s="17">
        <v>509</v>
      </c>
      <c r="E106" s="18">
        <f t="shared" si="7"/>
        <v>13916717.119999994</v>
      </c>
      <c r="F106" s="18">
        <f t="shared" si="8"/>
        <v>27341.291001964622</v>
      </c>
      <c r="G106" s="18">
        <v>34791792.799999982</v>
      </c>
      <c r="H106" s="18">
        <f t="shared" si="11"/>
        <v>68353.227504911556</v>
      </c>
      <c r="I106" s="19">
        <f t="shared" si="12"/>
        <v>0.9941060903732809</v>
      </c>
      <c r="J106" s="19">
        <f t="shared" si="13"/>
        <v>5.893909626719057E-3</v>
      </c>
      <c r="K106" s="14">
        <v>506</v>
      </c>
      <c r="L106" s="14">
        <v>3</v>
      </c>
      <c r="M106" s="14"/>
      <c r="N106">
        <f t="shared" si="9"/>
        <v>509</v>
      </c>
      <c r="O106">
        <f t="shared" si="10"/>
        <v>0</v>
      </c>
    </row>
    <row r="107" spans="1:15" x14ac:dyDescent="0.25">
      <c r="A107" s="15"/>
      <c r="B107" s="16"/>
      <c r="C107" s="16" t="s">
        <v>18</v>
      </c>
      <c r="D107" s="17">
        <v>19</v>
      </c>
      <c r="E107" s="18">
        <f t="shared" si="7"/>
        <v>546891.87199999997</v>
      </c>
      <c r="F107" s="18">
        <f t="shared" si="8"/>
        <v>28783.782736842102</v>
      </c>
      <c r="G107" s="18">
        <v>1367229.68</v>
      </c>
      <c r="H107" s="18">
        <f t="shared" si="11"/>
        <v>71959.456842105254</v>
      </c>
      <c r="I107" s="19">
        <f t="shared" si="12"/>
        <v>1</v>
      </c>
      <c r="J107" s="19">
        <f t="shared" si="13"/>
        <v>0</v>
      </c>
      <c r="K107" s="14">
        <v>19</v>
      </c>
      <c r="L107" s="14"/>
      <c r="M107" s="14"/>
      <c r="N107">
        <f t="shared" si="9"/>
        <v>19</v>
      </c>
      <c r="O107">
        <f t="shared" si="10"/>
        <v>0</v>
      </c>
    </row>
    <row r="108" spans="1:15" x14ac:dyDescent="0.25">
      <c r="A108" s="15"/>
      <c r="B108" s="16"/>
      <c r="C108" s="16" t="s">
        <v>19</v>
      </c>
      <c r="D108" s="17">
        <v>194</v>
      </c>
      <c r="E108" s="18">
        <f t="shared" si="7"/>
        <v>6724977.9920000052</v>
      </c>
      <c r="F108" s="18">
        <f t="shared" si="8"/>
        <v>34664.835010309303</v>
      </c>
      <c r="G108" s="18">
        <v>16812444.980000012</v>
      </c>
      <c r="H108" s="18">
        <f t="shared" si="11"/>
        <v>86662.087525773255</v>
      </c>
      <c r="I108" s="19">
        <f t="shared" si="12"/>
        <v>0.98969072164948457</v>
      </c>
      <c r="J108" s="19">
        <f t="shared" si="13"/>
        <v>1.0309278350515464E-2</v>
      </c>
      <c r="K108" s="14">
        <v>192</v>
      </c>
      <c r="L108" s="14">
        <v>2</v>
      </c>
      <c r="M108" s="14"/>
      <c r="N108">
        <f t="shared" si="9"/>
        <v>194</v>
      </c>
      <c r="O108">
        <f t="shared" si="10"/>
        <v>0</v>
      </c>
    </row>
    <row r="109" spans="1:15" x14ac:dyDescent="0.25">
      <c r="A109" s="15"/>
      <c r="B109" s="16"/>
      <c r="C109" s="16" t="s">
        <v>20</v>
      </c>
      <c r="D109" s="17">
        <v>634</v>
      </c>
      <c r="E109" s="18">
        <f t="shared" si="7"/>
        <v>23874130.023999978</v>
      </c>
      <c r="F109" s="18">
        <f t="shared" si="8"/>
        <v>37656.356504731826</v>
      </c>
      <c r="G109" s="18">
        <v>59685325.059999943</v>
      </c>
      <c r="H109" s="18">
        <f t="shared" si="11"/>
        <v>94140.891261829558</v>
      </c>
      <c r="I109" s="19">
        <f t="shared" si="12"/>
        <v>0.99369085173501581</v>
      </c>
      <c r="J109" s="19">
        <f t="shared" si="13"/>
        <v>6.3091482649842269E-3</v>
      </c>
      <c r="K109" s="14">
        <v>630</v>
      </c>
      <c r="L109" s="14">
        <v>4</v>
      </c>
      <c r="M109" s="14"/>
      <c r="N109">
        <f t="shared" si="9"/>
        <v>634</v>
      </c>
      <c r="O109">
        <f t="shared" si="10"/>
        <v>0</v>
      </c>
    </row>
    <row r="110" spans="1:15" x14ac:dyDescent="0.25">
      <c r="A110" s="15"/>
      <c r="B110" s="16" t="s">
        <v>21</v>
      </c>
      <c r="C110" s="16" t="s">
        <v>22</v>
      </c>
      <c r="D110" s="17">
        <v>419</v>
      </c>
      <c r="E110" s="18">
        <f t="shared" si="7"/>
        <v>19987938.875999976</v>
      </c>
      <c r="F110" s="18">
        <f t="shared" si="8"/>
        <v>47703.911398567965</v>
      </c>
      <c r="G110" s="18">
        <v>49969847.189999938</v>
      </c>
      <c r="H110" s="18">
        <f t="shared" si="11"/>
        <v>119259.77849641989</v>
      </c>
      <c r="I110" s="19">
        <f t="shared" si="12"/>
        <v>1</v>
      </c>
      <c r="J110" s="19">
        <f t="shared" si="13"/>
        <v>0</v>
      </c>
      <c r="K110" s="14">
        <v>419</v>
      </c>
      <c r="L110" s="14"/>
      <c r="M110" s="14"/>
      <c r="N110">
        <f t="shared" si="9"/>
        <v>419</v>
      </c>
      <c r="O110">
        <f t="shared" si="10"/>
        <v>0</v>
      </c>
    </row>
    <row r="111" spans="1:15" x14ac:dyDescent="0.25">
      <c r="A111" s="15"/>
      <c r="B111" s="16"/>
      <c r="C111" s="16" t="s">
        <v>23</v>
      </c>
      <c r="D111" s="17">
        <v>185</v>
      </c>
      <c r="E111" s="18">
        <f t="shared" si="7"/>
        <v>10074009.400000004</v>
      </c>
      <c r="F111" s="18">
        <f t="shared" si="8"/>
        <v>54454.104864864887</v>
      </c>
      <c r="G111" s="18">
        <v>25185023.500000007</v>
      </c>
      <c r="H111" s="18">
        <f t="shared" si="11"/>
        <v>136135.26216216219</v>
      </c>
      <c r="I111" s="19">
        <f t="shared" si="12"/>
        <v>1</v>
      </c>
      <c r="J111" s="19">
        <f t="shared" si="13"/>
        <v>0</v>
      </c>
      <c r="K111" s="14">
        <v>185</v>
      </c>
      <c r="L111" s="14"/>
      <c r="M111" s="14"/>
      <c r="N111">
        <f t="shared" si="9"/>
        <v>185</v>
      </c>
      <c r="O111">
        <f t="shared" si="10"/>
        <v>0</v>
      </c>
    </row>
    <row r="112" spans="1:15" x14ac:dyDescent="0.25">
      <c r="A112" s="20"/>
      <c r="B112" s="21"/>
      <c r="C112" s="21" t="s">
        <v>26</v>
      </c>
      <c r="D112" s="22">
        <v>11</v>
      </c>
      <c r="E112" s="23">
        <f t="shared" si="7"/>
        <v>884248.1120000002</v>
      </c>
      <c r="F112" s="23">
        <f t="shared" si="8"/>
        <v>80386.192000000025</v>
      </c>
      <c r="G112" s="23">
        <v>2210620.2800000003</v>
      </c>
      <c r="H112" s="23">
        <f t="shared" si="11"/>
        <v>200965.48</v>
      </c>
      <c r="I112" s="24">
        <f t="shared" si="12"/>
        <v>1</v>
      </c>
      <c r="J112" s="24">
        <f t="shared" si="13"/>
        <v>0</v>
      </c>
      <c r="K112" s="14">
        <v>11</v>
      </c>
      <c r="L112" s="14"/>
      <c r="M112" s="14"/>
      <c r="N112">
        <f t="shared" si="9"/>
        <v>11</v>
      </c>
      <c r="O112">
        <f t="shared" si="10"/>
        <v>0</v>
      </c>
    </row>
    <row r="113" spans="1:15" x14ac:dyDescent="0.25">
      <c r="A113" s="9" t="s">
        <v>39</v>
      </c>
      <c r="B113" s="10" t="s">
        <v>15</v>
      </c>
      <c r="C113" s="10" t="s">
        <v>16</v>
      </c>
      <c r="D113" s="11">
        <v>112</v>
      </c>
      <c r="E113" s="12">
        <f t="shared" si="7"/>
        <v>396006.12800000003</v>
      </c>
      <c r="F113" s="12">
        <f t="shared" si="8"/>
        <v>3535.7690000000002</v>
      </c>
      <c r="G113" s="12">
        <v>990015.32</v>
      </c>
      <c r="H113" s="12">
        <f t="shared" si="11"/>
        <v>8839.4224999999988</v>
      </c>
      <c r="I113" s="13">
        <f t="shared" si="12"/>
        <v>0.9910714285714286</v>
      </c>
      <c r="J113" s="13">
        <f t="shared" si="13"/>
        <v>8.9285714285714281E-3</v>
      </c>
      <c r="K113" s="14">
        <v>111</v>
      </c>
      <c r="L113" s="14">
        <v>1</v>
      </c>
      <c r="M113" s="14"/>
      <c r="N113">
        <f t="shared" si="9"/>
        <v>112</v>
      </c>
      <c r="O113">
        <f t="shared" si="10"/>
        <v>0</v>
      </c>
    </row>
    <row r="114" spans="1:15" x14ac:dyDescent="0.25">
      <c r="A114" s="15"/>
      <c r="B114" s="16"/>
      <c r="C114" s="16" t="s">
        <v>17</v>
      </c>
      <c r="D114" s="17">
        <v>168</v>
      </c>
      <c r="E114" s="18">
        <f t="shared" si="7"/>
        <v>4549207.6000000034</v>
      </c>
      <c r="F114" s="18">
        <f t="shared" si="8"/>
        <v>27078.616666666687</v>
      </c>
      <c r="G114" s="18">
        <v>11373019.000000007</v>
      </c>
      <c r="H114" s="18">
        <f t="shared" si="11"/>
        <v>67696.541666666715</v>
      </c>
      <c r="I114" s="19">
        <f t="shared" si="12"/>
        <v>0.99404761904761907</v>
      </c>
      <c r="J114" s="19">
        <f t="shared" si="13"/>
        <v>5.9523809523809521E-3</v>
      </c>
      <c r="K114" s="14">
        <v>167</v>
      </c>
      <c r="L114" s="14">
        <v>1</v>
      </c>
      <c r="M114" s="14"/>
      <c r="N114">
        <f t="shared" si="9"/>
        <v>168</v>
      </c>
      <c r="O114">
        <f t="shared" si="10"/>
        <v>0</v>
      </c>
    </row>
    <row r="115" spans="1:15" x14ac:dyDescent="0.25">
      <c r="A115" s="15"/>
      <c r="B115" s="16"/>
      <c r="C115" s="16" t="s">
        <v>18</v>
      </c>
      <c r="D115" s="17">
        <v>20</v>
      </c>
      <c r="E115" s="18">
        <f t="shared" si="7"/>
        <v>568093.00800000015</v>
      </c>
      <c r="F115" s="18">
        <f t="shared" si="8"/>
        <v>28404.650400000006</v>
      </c>
      <c r="G115" s="18">
        <v>1420232.5200000003</v>
      </c>
      <c r="H115" s="18">
        <f t="shared" si="11"/>
        <v>71011.626000000018</v>
      </c>
      <c r="I115" s="19">
        <f t="shared" si="12"/>
        <v>1</v>
      </c>
      <c r="J115" s="19">
        <f t="shared" si="13"/>
        <v>0</v>
      </c>
      <c r="K115" s="14">
        <v>20</v>
      </c>
      <c r="L115" s="14"/>
      <c r="M115" s="14"/>
      <c r="N115">
        <f t="shared" si="9"/>
        <v>20</v>
      </c>
      <c r="O115">
        <f t="shared" si="10"/>
        <v>0</v>
      </c>
    </row>
    <row r="116" spans="1:15" x14ac:dyDescent="0.25">
      <c r="A116" s="15"/>
      <c r="B116" s="16"/>
      <c r="C116" s="16" t="s">
        <v>19</v>
      </c>
      <c r="D116" s="17">
        <v>211</v>
      </c>
      <c r="E116" s="18">
        <f t="shared" si="7"/>
        <v>7455164.0440000044</v>
      </c>
      <c r="F116" s="18">
        <f t="shared" si="8"/>
        <v>35332.531014218031</v>
      </c>
      <c r="G116" s="18">
        <v>18637910.110000011</v>
      </c>
      <c r="H116" s="18">
        <f t="shared" si="11"/>
        <v>88331.327535545075</v>
      </c>
      <c r="I116" s="19">
        <f t="shared" si="12"/>
        <v>0.99052132701421802</v>
      </c>
      <c r="J116" s="19">
        <f t="shared" si="13"/>
        <v>9.4786729857819912E-3</v>
      </c>
      <c r="K116" s="14">
        <v>209</v>
      </c>
      <c r="L116" s="14">
        <v>2</v>
      </c>
      <c r="M116" s="14"/>
      <c r="N116">
        <f t="shared" si="9"/>
        <v>211</v>
      </c>
      <c r="O116">
        <f t="shared" si="10"/>
        <v>0</v>
      </c>
    </row>
    <row r="117" spans="1:15" x14ac:dyDescent="0.25">
      <c r="A117" s="15"/>
      <c r="B117" s="16"/>
      <c r="C117" s="16" t="s">
        <v>20</v>
      </c>
      <c r="D117" s="17">
        <v>304</v>
      </c>
      <c r="E117" s="18">
        <f t="shared" si="7"/>
        <v>11388778.403999999</v>
      </c>
      <c r="F117" s="18">
        <f t="shared" si="8"/>
        <v>37463.086855263158</v>
      </c>
      <c r="G117" s="18">
        <v>28471946.009999998</v>
      </c>
      <c r="H117" s="18">
        <f t="shared" si="11"/>
        <v>93657.717138157881</v>
      </c>
      <c r="I117" s="19">
        <f t="shared" si="12"/>
        <v>0.99013157894736847</v>
      </c>
      <c r="J117" s="19">
        <f t="shared" si="13"/>
        <v>9.8684210526315784E-3</v>
      </c>
      <c r="K117" s="14">
        <v>301</v>
      </c>
      <c r="L117" s="14">
        <v>3</v>
      </c>
      <c r="M117" s="14"/>
      <c r="N117">
        <f t="shared" si="9"/>
        <v>304</v>
      </c>
      <c r="O117">
        <f t="shared" si="10"/>
        <v>0</v>
      </c>
    </row>
    <row r="118" spans="1:15" x14ac:dyDescent="0.25">
      <c r="A118" s="15"/>
      <c r="B118" s="16" t="s">
        <v>21</v>
      </c>
      <c r="C118" s="16" t="s">
        <v>22</v>
      </c>
      <c r="D118" s="17">
        <v>305</v>
      </c>
      <c r="E118" s="18">
        <f t="shared" si="7"/>
        <v>13627795.175999988</v>
      </c>
      <c r="F118" s="18">
        <f t="shared" si="8"/>
        <v>44681.295659016352</v>
      </c>
      <c r="G118" s="18">
        <v>34069487.939999968</v>
      </c>
      <c r="H118" s="18">
        <f t="shared" si="11"/>
        <v>111703.23914754088</v>
      </c>
      <c r="I118" s="19">
        <f t="shared" si="12"/>
        <v>0.98360655737704916</v>
      </c>
      <c r="J118" s="19">
        <f t="shared" si="13"/>
        <v>1.6393442622950821E-2</v>
      </c>
      <c r="K118" s="14">
        <v>300</v>
      </c>
      <c r="L118" s="14">
        <v>5</v>
      </c>
      <c r="M118" s="14"/>
      <c r="N118">
        <f t="shared" si="9"/>
        <v>305</v>
      </c>
      <c r="O118">
        <f t="shared" si="10"/>
        <v>0</v>
      </c>
    </row>
    <row r="119" spans="1:15" x14ac:dyDescent="0.25">
      <c r="A119" s="15"/>
      <c r="B119" s="16"/>
      <c r="C119" s="16" t="s">
        <v>23</v>
      </c>
      <c r="D119" s="17">
        <v>637</v>
      </c>
      <c r="E119" s="18">
        <f t="shared" si="7"/>
        <v>32234186.615999993</v>
      </c>
      <c r="F119" s="18">
        <f t="shared" si="8"/>
        <v>50603.118706436413</v>
      </c>
      <c r="G119" s="18">
        <v>80585466.539999977</v>
      </c>
      <c r="H119" s="18">
        <f t="shared" si="11"/>
        <v>126507.79676609102</v>
      </c>
      <c r="I119" s="19">
        <f t="shared" si="12"/>
        <v>0.9952904238618524</v>
      </c>
      <c r="J119" s="19">
        <f t="shared" si="13"/>
        <v>4.7095761381475663E-3</v>
      </c>
      <c r="K119" s="14">
        <v>634</v>
      </c>
      <c r="L119" s="14">
        <v>3</v>
      </c>
      <c r="M119" s="14"/>
      <c r="N119">
        <f t="shared" si="9"/>
        <v>637</v>
      </c>
      <c r="O119">
        <f t="shared" si="10"/>
        <v>0</v>
      </c>
    </row>
    <row r="120" spans="1:15" x14ac:dyDescent="0.25">
      <c r="A120" s="15"/>
      <c r="B120" s="16"/>
      <c r="C120" s="16" t="s">
        <v>24</v>
      </c>
      <c r="D120" s="17">
        <f>11+4</f>
        <v>15</v>
      </c>
      <c r="E120" s="18">
        <f t="shared" si="7"/>
        <v>915209.22400000005</v>
      </c>
      <c r="F120" s="18">
        <f t="shared" si="8"/>
        <v>61013.948266666666</v>
      </c>
      <c r="G120" s="18">
        <f>1575380.06+712643</f>
        <v>2288023.06</v>
      </c>
      <c r="H120" s="18">
        <f t="shared" si="11"/>
        <v>152534.87066666668</v>
      </c>
      <c r="I120" s="19">
        <f t="shared" si="12"/>
        <v>1</v>
      </c>
      <c r="J120" s="19">
        <f t="shared" si="13"/>
        <v>0</v>
      </c>
      <c r="K120" s="14">
        <f>11+4</f>
        <v>15</v>
      </c>
      <c r="L120" s="14"/>
      <c r="M120" s="14"/>
      <c r="N120">
        <f t="shared" si="9"/>
        <v>15</v>
      </c>
      <c r="O120">
        <f t="shared" si="10"/>
        <v>0</v>
      </c>
    </row>
    <row r="121" spans="1:15" x14ac:dyDescent="0.25">
      <c r="A121" s="9" t="s">
        <v>40</v>
      </c>
      <c r="B121" s="10" t="s">
        <v>15</v>
      </c>
      <c r="C121" s="10" t="s">
        <v>16</v>
      </c>
      <c r="D121" s="11">
        <v>183</v>
      </c>
      <c r="E121" s="12">
        <f t="shared" si="7"/>
        <v>619469.76399999973</v>
      </c>
      <c r="F121" s="12">
        <f t="shared" si="8"/>
        <v>3385.0806775956271</v>
      </c>
      <c r="G121" s="12">
        <v>1548674.4099999992</v>
      </c>
      <c r="H121" s="12">
        <f t="shared" si="11"/>
        <v>8462.7016939890673</v>
      </c>
      <c r="I121" s="13">
        <f t="shared" si="12"/>
        <v>0.98907103825136611</v>
      </c>
      <c r="J121" s="13">
        <f t="shared" si="13"/>
        <v>1.092896174863388E-2</v>
      </c>
      <c r="K121" s="14">
        <v>181</v>
      </c>
      <c r="L121" s="14">
        <v>2</v>
      </c>
      <c r="M121" s="14"/>
      <c r="N121">
        <f t="shared" si="9"/>
        <v>183</v>
      </c>
      <c r="O121">
        <f t="shared" si="10"/>
        <v>0</v>
      </c>
    </row>
    <row r="122" spans="1:15" x14ac:dyDescent="0.25">
      <c r="A122" s="15"/>
      <c r="B122" s="16"/>
      <c r="C122" s="16" t="s">
        <v>17</v>
      </c>
      <c r="D122" s="17">
        <v>450</v>
      </c>
      <c r="E122" s="18">
        <f t="shared" si="7"/>
        <v>11758421.748000003</v>
      </c>
      <c r="F122" s="18">
        <f t="shared" si="8"/>
        <v>26129.826106666675</v>
      </c>
      <c r="G122" s="18">
        <v>29396054.370000008</v>
      </c>
      <c r="H122" s="18">
        <f t="shared" si="11"/>
        <v>65324.565266666687</v>
      </c>
      <c r="I122" s="19">
        <f t="shared" si="12"/>
        <v>0.98888888888888893</v>
      </c>
      <c r="J122" s="19">
        <f t="shared" si="13"/>
        <v>1.1111111111111112E-2</v>
      </c>
      <c r="K122" s="14">
        <v>445</v>
      </c>
      <c r="L122" s="14">
        <v>5</v>
      </c>
      <c r="M122" s="14"/>
      <c r="N122">
        <f t="shared" si="9"/>
        <v>450</v>
      </c>
      <c r="O122">
        <f t="shared" si="10"/>
        <v>0</v>
      </c>
    </row>
    <row r="123" spans="1:15" x14ac:dyDescent="0.25">
      <c r="A123" s="15"/>
      <c r="B123" s="16"/>
      <c r="C123" s="16" t="s">
        <v>18</v>
      </c>
      <c r="D123" s="17">
        <v>11</v>
      </c>
      <c r="E123" s="18">
        <f t="shared" si="7"/>
        <v>318129.47600000002</v>
      </c>
      <c r="F123" s="18">
        <f t="shared" si="8"/>
        <v>28920.861454545458</v>
      </c>
      <c r="G123" s="18">
        <v>795323.69000000006</v>
      </c>
      <c r="H123" s="18">
        <f t="shared" si="11"/>
        <v>72302.153636363641</v>
      </c>
      <c r="I123" s="19">
        <f t="shared" si="12"/>
        <v>0.90909090909090906</v>
      </c>
      <c r="J123" s="19">
        <f t="shared" si="13"/>
        <v>9.0909090909090912E-2</v>
      </c>
      <c r="K123" s="14">
        <v>10</v>
      </c>
      <c r="L123" s="14">
        <v>1</v>
      </c>
      <c r="M123" s="14"/>
      <c r="N123">
        <f t="shared" si="9"/>
        <v>11</v>
      </c>
      <c r="O123">
        <f t="shared" si="10"/>
        <v>0</v>
      </c>
    </row>
    <row r="124" spans="1:15" x14ac:dyDescent="0.25">
      <c r="A124" s="15"/>
      <c r="B124" s="16"/>
      <c r="C124" s="16" t="s">
        <v>19</v>
      </c>
      <c r="D124" s="17">
        <v>145</v>
      </c>
      <c r="E124" s="18">
        <f t="shared" si="7"/>
        <v>4974227.0039999997</v>
      </c>
      <c r="F124" s="18">
        <f t="shared" si="8"/>
        <v>34305.013820689652</v>
      </c>
      <c r="G124" s="18">
        <v>12435567.509999998</v>
      </c>
      <c r="H124" s="18">
        <f t="shared" si="11"/>
        <v>85762.534551724122</v>
      </c>
      <c r="I124" s="19">
        <f t="shared" si="12"/>
        <v>0.95862068965517244</v>
      </c>
      <c r="J124" s="19">
        <f t="shared" si="13"/>
        <v>4.1379310344827586E-2</v>
      </c>
      <c r="K124" s="14">
        <v>139</v>
      </c>
      <c r="L124" s="14">
        <v>6</v>
      </c>
      <c r="M124" s="14"/>
      <c r="N124">
        <f t="shared" si="9"/>
        <v>145</v>
      </c>
      <c r="O124">
        <f t="shared" si="10"/>
        <v>0</v>
      </c>
    </row>
    <row r="125" spans="1:15" x14ac:dyDescent="0.25">
      <c r="A125" s="15"/>
      <c r="B125" s="16"/>
      <c r="C125" s="16" t="s">
        <v>20</v>
      </c>
      <c r="D125" s="17">
        <v>454</v>
      </c>
      <c r="E125" s="18">
        <f t="shared" si="7"/>
        <v>17165212.55999998</v>
      </c>
      <c r="F125" s="18">
        <f t="shared" si="8"/>
        <v>37808.838237885422</v>
      </c>
      <c r="G125" s="18">
        <v>42913031.399999946</v>
      </c>
      <c r="H125" s="18">
        <f t="shared" si="11"/>
        <v>94522.095594713537</v>
      </c>
      <c r="I125" s="19">
        <f t="shared" si="12"/>
        <v>0.99118942731277537</v>
      </c>
      <c r="J125" s="19">
        <f t="shared" si="13"/>
        <v>8.8105726872246704E-3</v>
      </c>
      <c r="K125" s="14">
        <v>450</v>
      </c>
      <c r="L125" s="14">
        <v>4</v>
      </c>
      <c r="M125" s="14"/>
      <c r="N125">
        <f t="shared" si="9"/>
        <v>454</v>
      </c>
      <c r="O125">
        <f t="shared" si="10"/>
        <v>0</v>
      </c>
    </row>
    <row r="126" spans="1:15" x14ac:dyDescent="0.25">
      <c r="A126" s="15"/>
      <c r="B126" s="16" t="s">
        <v>21</v>
      </c>
      <c r="C126" s="16" t="s">
        <v>22</v>
      </c>
      <c r="D126" s="17">
        <v>606</v>
      </c>
      <c r="E126" s="18">
        <f t="shared" si="7"/>
        <v>26188914.235999972</v>
      </c>
      <c r="F126" s="18">
        <f t="shared" si="8"/>
        <v>43216.030092409193</v>
      </c>
      <c r="G126" s="18">
        <v>65472285.589999929</v>
      </c>
      <c r="H126" s="18">
        <f t="shared" si="11"/>
        <v>108040.07523102299</v>
      </c>
      <c r="I126" s="19">
        <f t="shared" si="12"/>
        <v>0.99504950495049505</v>
      </c>
      <c r="J126" s="19">
        <f t="shared" si="13"/>
        <v>4.9504950495049506E-3</v>
      </c>
      <c r="K126" s="14">
        <v>603</v>
      </c>
      <c r="L126" s="14">
        <v>3</v>
      </c>
      <c r="M126" s="14"/>
      <c r="N126">
        <f t="shared" si="9"/>
        <v>606</v>
      </c>
      <c r="O126">
        <f t="shared" si="10"/>
        <v>0</v>
      </c>
    </row>
    <row r="127" spans="1:15" x14ac:dyDescent="0.25">
      <c r="A127" s="15"/>
      <c r="B127" s="16"/>
      <c r="C127" s="16" t="s">
        <v>23</v>
      </c>
      <c r="D127" s="17">
        <f>460+7</f>
        <v>467</v>
      </c>
      <c r="E127" s="18">
        <f t="shared" si="7"/>
        <v>23722748.352000002</v>
      </c>
      <c r="F127" s="18">
        <f t="shared" si="8"/>
        <v>50798.176342612423</v>
      </c>
      <c r="G127" s="18">
        <f>58290033.88+1016837</f>
        <v>59306870.880000003</v>
      </c>
      <c r="H127" s="18">
        <f t="shared" si="11"/>
        <v>126995.44085653106</v>
      </c>
      <c r="I127" s="19">
        <f t="shared" si="12"/>
        <v>0.99571734475374729</v>
      </c>
      <c r="J127" s="19">
        <f t="shared" si="13"/>
        <v>4.2826552462526769E-3</v>
      </c>
      <c r="K127" s="14">
        <f>458+7</f>
        <v>465</v>
      </c>
      <c r="L127" s="14">
        <v>2</v>
      </c>
      <c r="M127" s="14"/>
      <c r="N127">
        <f t="shared" si="9"/>
        <v>467</v>
      </c>
      <c r="O127">
        <f t="shared" si="10"/>
        <v>0</v>
      </c>
    </row>
    <row r="128" spans="1:15" x14ac:dyDescent="0.25">
      <c r="A128" s="15"/>
      <c r="B128" s="16"/>
      <c r="C128" s="16" t="s">
        <v>25</v>
      </c>
      <c r="D128" s="17">
        <v>12</v>
      </c>
      <c r="E128" s="18">
        <f t="shared" si="7"/>
        <v>855171.60000000009</v>
      </c>
      <c r="F128" s="18">
        <f t="shared" si="8"/>
        <v>71264.3</v>
      </c>
      <c r="G128" s="18">
        <v>2137929</v>
      </c>
      <c r="H128" s="18">
        <f t="shared" si="11"/>
        <v>178160.75</v>
      </c>
      <c r="I128" s="19">
        <f t="shared" si="12"/>
        <v>1</v>
      </c>
      <c r="J128" s="19">
        <f t="shared" si="13"/>
        <v>0</v>
      </c>
      <c r="K128" s="14">
        <v>12</v>
      </c>
      <c r="L128" s="14"/>
      <c r="M128" s="14"/>
      <c r="N128">
        <f t="shared" si="9"/>
        <v>12</v>
      </c>
      <c r="O128">
        <f t="shared" si="10"/>
        <v>0</v>
      </c>
    </row>
    <row r="129" spans="1:15" x14ac:dyDescent="0.25">
      <c r="A129" s="20"/>
      <c r="B129" s="21"/>
      <c r="C129" s="21" t="s">
        <v>26</v>
      </c>
      <c r="D129" s="22">
        <v>22</v>
      </c>
      <c r="E129" s="23">
        <f t="shared" si="7"/>
        <v>1768425.4240000006</v>
      </c>
      <c r="F129" s="23">
        <f t="shared" si="8"/>
        <v>80382.973818181839</v>
      </c>
      <c r="G129" s="23">
        <v>4421063.5600000015</v>
      </c>
      <c r="H129" s="23">
        <f t="shared" si="11"/>
        <v>200957.4345454546</v>
      </c>
      <c r="I129" s="24">
        <f t="shared" si="12"/>
        <v>1</v>
      </c>
      <c r="J129" s="24">
        <f t="shared" si="13"/>
        <v>0</v>
      </c>
      <c r="K129" s="14">
        <v>22</v>
      </c>
      <c r="L129" s="14"/>
      <c r="M129" s="14"/>
      <c r="N129">
        <f t="shared" si="9"/>
        <v>22</v>
      </c>
      <c r="O129">
        <f t="shared" si="10"/>
        <v>0</v>
      </c>
    </row>
    <row r="130" spans="1:15" x14ac:dyDescent="0.25">
      <c r="A130" s="9" t="s">
        <v>41</v>
      </c>
      <c r="B130" s="10" t="s">
        <v>15</v>
      </c>
      <c r="C130" s="10" t="s">
        <v>16</v>
      </c>
      <c r="D130" s="11">
        <v>198</v>
      </c>
      <c r="E130" s="12">
        <f t="shared" si="7"/>
        <v>696749.62800000003</v>
      </c>
      <c r="F130" s="12">
        <f t="shared" si="8"/>
        <v>3518.9375151515151</v>
      </c>
      <c r="G130" s="12">
        <v>1741874.07</v>
      </c>
      <c r="H130" s="12">
        <f t="shared" si="11"/>
        <v>8797.3437878787881</v>
      </c>
      <c r="I130" s="13">
        <f t="shared" si="12"/>
        <v>0.99494949494949492</v>
      </c>
      <c r="J130" s="13">
        <f t="shared" si="13"/>
        <v>5.0505050505050509E-3</v>
      </c>
      <c r="K130" s="14">
        <v>197</v>
      </c>
      <c r="L130" s="14">
        <v>1</v>
      </c>
      <c r="M130" s="14"/>
      <c r="N130">
        <f t="shared" si="9"/>
        <v>198</v>
      </c>
      <c r="O130">
        <f t="shared" si="10"/>
        <v>0</v>
      </c>
    </row>
    <row r="131" spans="1:15" x14ac:dyDescent="0.25">
      <c r="A131" s="15"/>
      <c r="B131" s="16"/>
      <c r="C131" s="16" t="s">
        <v>17</v>
      </c>
      <c r="D131" s="17">
        <v>342</v>
      </c>
      <c r="E131" s="18">
        <f t="shared" si="7"/>
        <v>8959687.9800000004</v>
      </c>
      <c r="F131" s="18">
        <f t="shared" si="8"/>
        <v>26197.918070175441</v>
      </c>
      <c r="G131" s="18">
        <v>22399219.949999999</v>
      </c>
      <c r="H131" s="18">
        <f t="shared" si="11"/>
        <v>65494.795175438594</v>
      </c>
      <c r="I131" s="19">
        <f t="shared" si="12"/>
        <v>0.98245614035087714</v>
      </c>
      <c r="J131" s="19">
        <f t="shared" si="13"/>
        <v>1.7543859649122806E-2</v>
      </c>
      <c r="K131" s="14">
        <v>336</v>
      </c>
      <c r="L131" s="14">
        <v>6</v>
      </c>
      <c r="M131" s="14"/>
      <c r="N131">
        <f t="shared" si="9"/>
        <v>342</v>
      </c>
      <c r="O131">
        <f t="shared" si="10"/>
        <v>0</v>
      </c>
    </row>
    <row r="132" spans="1:15" x14ac:dyDescent="0.25">
      <c r="A132" s="15"/>
      <c r="B132" s="16"/>
      <c r="C132" s="16" t="s">
        <v>18</v>
      </c>
      <c r="D132" s="17">
        <v>15</v>
      </c>
      <c r="E132" s="18">
        <f t="shared" ref="E132:E183" si="14">+G132*0.4</f>
        <v>432459.83200000005</v>
      </c>
      <c r="F132" s="18">
        <f t="shared" ref="F132:F183" si="15">+E132/D132</f>
        <v>28830.655466666671</v>
      </c>
      <c r="G132" s="18">
        <v>1081149.58</v>
      </c>
      <c r="H132" s="18">
        <f t="shared" si="11"/>
        <v>72076.638666666666</v>
      </c>
      <c r="I132" s="19">
        <f t="shared" si="12"/>
        <v>0.93333333333333335</v>
      </c>
      <c r="J132" s="19">
        <f t="shared" si="13"/>
        <v>6.6666666666666666E-2</v>
      </c>
      <c r="K132" s="14">
        <v>14</v>
      </c>
      <c r="L132" s="14">
        <v>1</v>
      </c>
      <c r="M132" s="14"/>
      <c r="N132">
        <f t="shared" ref="N132:N182" si="16">+K132+L132</f>
        <v>15</v>
      </c>
      <c r="O132">
        <f t="shared" ref="O132:O182" si="17">+N132-D132</f>
        <v>0</v>
      </c>
    </row>
    <row r="133" spans="1:15" x14ac:dyDescent="0.25">
      <c r="A133" s="15"/>
      <c r="B133" s="16"/>
      <c r="C133" s="16" t="s">
        <v>19</v>
      </c>
      <c r="D133" s="17">
        <v>509</v>
      </c>
      <c r="E133" s="18">
        <f t="shared" si="14"/>
        <v>17546144.495999988</v>
      </c>
      <c r="F133" s="18">
        <f t="shared" si="15"/>
        <v>34471.796652259312</v>
      </c>
      <c r="G133" s="18">
        <v>43865361.239999965</v>
      </c>
      <c r="H133" s="18">
        <f t="shared" ref="H133:H183" si="18">+G133/D133</f>
        <v>86179.491630648263</v>
      </c>
      <c r="I133" s="19">
        <f t="shared" ref="I133:I183" si="19">+K133/D133</f>
        <v>0.9941060903732809</v>
      </c>
      <c r="J133" s="19">
        <f t="shared" ref="J133:J183" si="20">+L133/D133</f>
        <v>5.893909626719057E-3</v>
      </c>
      <c r="K133" s="14">
        <v>506</v>
      </c>
      <c r="L133" s="14">
        <v>3</v>
      </c>
      <c r="M133" s="14"/>
      <c r="N133">
        <f t="shared" si="16"/>
        <v>509</v>
      </c>
      <c r="O133">
        <f t="shared" si="17"/>
        <v>0</v>
      </c>
    </row>
    <row r="134" spans="1:15" x14ac:dyDescent="0.25">
      <c r="A134" s="15"/>
      <c r="B134" s="16"/>
      <c r="C134" s="16" t="s">
        <v>20</v>
      </c>
      <c r="D134" s="17">
        <v>416</v>
      </c>
      <c r="E134" s="18">
        <f t="shared" si="14"/>
        <v>15793866.047999987</v>
      </c>
      <c r="F134" s="18">
        <f t="shared" si="15"/>
        <v>37966.024153846127</v>
      </c>
      <c r="G134" s="18">
        <v>39484665.119999968</v>
      </c>
      <c r="H134" s="18">
        <f t="shared" si="18"/>
        <v>94915.06038461531</v>
      </c>
      <c r="I134" s="19">
        <f t="shared" si="19"/>
        <v>0.99038461538461542</v>
      </c>
      <c r="J134" s="19">
        <f t="shared" si="20"/>
        <v>9.6153846153846159E-3</v>
      </c>
      <c r="K134" s="14">
        <v>412</v>
      </c>
      <c r="L134" s="14">
        <v>4</v>
      </c>
      <c r="M134" s="14"/>
      <c r="N134">
        <f t="shared" si="16"/>
        <v>416</v>
      </c>
      <c r="O134">
        <f t="shared" si="17"/>
        <v>0</v>
      </c>
    </row>
    <row r="135" spans="1:15" x14ac:dyDescent="0.25">
      <c r="A135" s="15"/>
      <c r="B135" s="16" t="s">
        <v>21</v>
      </c>
      <c r="C135" s="16" t="s">
        <v>22</v>
      </c>
      <c r="D135" s="17">
        <v>862</v>
      </c>
      <c r="E135" s="18">
        <f t="shared" si="14"/>
        <v>40956407.320000038</v>
      </c>
      <c r="F135" s="18">
        <f t="shared" si="15"/>
        <v>47513.233549884033</v>
      </c>
      <c r="G135" s="18">
        <v>102391018.30000009</v>
      </c>
      <c r="H135" s="18">
        <f t="shared" si="18"/>
        <v>118783.08387471008</v>
      </c>
      <c r="I135" s="19">
        <f t="shared" si="19"/>
        <v>0.99419953596287702</v>
      </c>
      <c r="J135" s="19">
        <f t="shared" si="20"/>
        <v>5.8004640371229696E-3</v>
      </c>
      <c r="K135" s="14">
        <v>857</v>
      </c>
      <c r="L135" s="14">
        <v>5</v>
      </c>
      <c r="M135" s="14"/>
      <c r="N135">
        <f t="shared" si="16"/>
        <v>862</v>
      </c>
      <c r="O135">
        <f t="shared" si="17"/>
        <v>0</v>
      </c>
    </row>
    <row r="136" spans="1:15" x14ac:dyDescent="0.25">
      <c r="A136" s="15"/>
      <c r="B136" s="16"/>
      <c r="C136" s="16" t="s">
        <v>23</v>
      </c>
      <c r="D136" s="17">
        <v>63</v>
      </c>
      <c r="E136" s="18">
        <f t="shared" si="14"/>
        <v>3146538.040000001</v>
      </c>
      <c r="F136" s="18">
        <f t="shared" si="15"/>
        <v>49945.048253968271</v>
      </c>
      <c r="G136" s="18">
        <v>7866345.1000000015</v>
      </c>
      <c r="H136" s="18">
        <f t="shared" si="18"/>
        <v>124862.62063492066</v>
      </c>
      <c r="I136" s="19">
        <f t="shared" si="19"/>
        <v>1</v>
      </c>
      <c r="J136" s="19">
        <f t="shared" si="20"/>
        <v>0</v>
      </c>
      <c r="K136" s="14">
        <v>63</v>
      </c>
      <c r="L136" s="14"/>
      <c r="M136" s="14"/>
      <c r="N136">
        <f t="shared" si="16"/>
        <v>63</v>
      </c>
      <c r="O136">
        <f t="shared" si="17"/>
        <v>0</v>
      </c>
    </row>
    <row r="137" spans="1:15" x14ac:dyDescent="0.25">
      <c r="A137" s="15"/>
      <c r="B137" s="16"/>
      <c r="C137" s="16" t="s">
        <v>24</v>
      </c>
      <c r="D137" s="17">
        <f>60+4</f>
        <v>64</v>
      </c>
      <c r="E137" s="18">
        <f t="shared" si="14"/>
        <v>3797170.0200000005</v>
      </c>
      <c r="F137" s="18">
        <f t="shared" si="15"/>
        <v>59330.781562500008</v>
      </c>
      <c r="G137" s="18">
        <f>8780282.05+712643</f>
        <v>9492925.0500000007</v>
      </c>
      <c r="H137" s="18">
        <f t="shared" si="18"/>
        <v>148326.95390625001</v>
      </c>
      <c r="I137" s="19">
        <f t="shared" si="19"/>
        <v>1</v>
      </c>
      <c r="J137" s="19">
        <f t="shared" si="20"/>
        <v>0</v>
      </c>
      <c r="K137" s="14">
        <f>60+4</f>
        <v>64</v>
      </c>
      <c r="L137" s="14"/>
      <c r="M137" s="14"/>
      <c r="N137">
        <f t="shared" si="16"/>
        <v>64</v>
      </c>
      <c r="O137">
        <f t="shared" si="17"/>
        <v>0</v>
      </c>
    </row>
    <row r="138" spans="1:15" x14ac:dyDescent="0.25">
      <c r="A138" s="9" t="s">
        <v>42</v>
      </c>
      <c r="B138" s="10" t="s">
        <v>15</v>
      </c>
      <c r="C138" s="10" t="s">
        <v>16</v>
      </c>
      <c r="D138" s="11">
        <v>315</v>
      </c>
      <c r="E138" s="12">
        <f t="shared" si="14"/>
        <v>300387.88000000006</v>
      </c>
      <c r="F138" s="12">
        <f t="shared" si="15"/>
        <v>953.61231746031763</v>
      </c>
      <c r="G138" s="12">
        <v>750969.70000000019</v>
      </c>
      <c r="H138" s="12">
        <f t="shared" si="18"/>
        <v>2384.0307936507943</v>
      </c>
      <c r="I138" s="13">
        <f t="shared" si="19"/>
        <v>0.98730158730158735</v>
      </c>
      <c r="J138" s="13">
        <f t="shared" si="20"/>
        <v>1.2698412698412698E-2</v>
      </c>
      <c r="K138" s="14">
        <v>311</v>
      </c>
      <c r="L138" s="14">
        <v>4</v>
      </c>
      <c r="M138" s="14"/>
      <c r="N138">
        <f t="shared" si="16"/>
        <v>315</v>
      </c>
      <c r="O138">
        <f t="shared" si="17"/>
        <v>0</v>
      </c>
    </row>
    <row r="139" spans="1:15" x14ac:dyDescent="0.25">
      <c r="A139" s="15"/>
      <c r="B139" s="16"/>
      <c r="C139" s="16" t="s">
        <v>17</v>
      </c>
      <c r="D139" s="17">
        <f>475+6</f>
        <v>481</v>
      </c>
      <c r="E139" s="18">
        <f t="shared" si="14"/>
        <v>12537895.848000001</v>
      </c>
      <c r="F139" s="18">
        <f t="shared" si="15"/>
        <v>26066.311534303535</v>
      </c>
      <c r="G139" s="18">
        <f>30919110.62+425629</f>
        <v>31344739.620000001</v>
      </c>
      <c r="H139" s="18">
        <f t="shared" si="18"/>
        <v>65165.778835758836</v>
      </c>
      <c r="I139" s="19">
        <f t="shared" si="19"/>
        <v>0.98960498960498966</v>
      </c>
      <c r="J139" s="19">
        <f t="shared" si="20"/>
        <v>1.0395010395010396E-2</v>
      </c>
      <c r="K139" s="14">
        <f>470+6</f>
        <v>476</v>
      </c>
      <c r="L139" s="14">
        <v>5</v>
      </c>
      <c r="M139" s="14"/>
      <c r="N139">
        <f t="shared" si="16"/>
        <v>481</v>
      </c>
      <c r="O139">
        <f t="shared" si="17"/>
        <v>0</v>
      </c>
    </row>
    <row r="140" spans="1:15" x14ac:dyDescent="0.25">
      <c r="A140" s="15"/>
      <c r="B140" s="16"/>
      <c r="C140" s="16" t="s">
        <v>19</v>
      </c>
      <c r="D140" s="17">
        <v>124</v>
      </c>
      <c r="E140" s="18">
        <f t="shared" si="14"/>
        <v>4237369.1080000028</v>
      </c>
      <c r="F140" s="18">
        <f t="shared" si="15"/>
        <v>34172.331516129052</v>
      </c>
      <c r="G140" s="18">
        <v>10593422.770000007</v>
      </c>
      <c r="H140" s="18">
        <f t="shared" si="18"/>
        <v>85430.82879032263</v>
      </c>
      <c r="I140" s="19">
        <f t="shared" si="19"/>
        <v>0.97580645161290325</v>
      </c>
      <c r="J140" s="19">
        <f t="shared" si="20"/>
        <v>2.4193548387096774E-2</v>
      </c>
      <c r="K140" s="14">
        <v>121</v>
      </c>
      <c r="L140" s="14">
        <v>3</v>
      </c>
      <c r="M140" s="14"/>
      <c r="N140">
        <f t="shared" si="16"/>
        <v>124</v>
      </c>
      <c r="O140">
        <f t="shared" si="17"/>
        <v>0</v>
      </c>
    </row>
    <row r="141" spans="1:15" x14ac:dyDescent="0.25">
      <c r="A141" s="15"/>
      <c r="B141" s="16"/>
      <c r="C141" s="16" t="s">
        <v>20</v>
      </c>
      <c r="D141" s="17">
        <v>601</v>
      </c>
      <c r="E141" s="18">
        <f t="shared" si="14"/>
        <v>22650037.943999976</v>
      </c>
      <c r="F141" s="18">
        <f t="shared" si="15"/>
        <v>37687.251154742058</v>
      </c>
      <c r="G141" s="18">
        <v>56625094.85999994</v>
      </c>
      <c r="H141" s="18">
        <f t="shared" si="18"/>
        <v>94218.127886855145</v>
      </c>
      <c r="I141" s="19">
        <f t="shared" si="19"/>
        <v>0.97836938435940102</v>
      </c>
      <c r="J141" s="19">
        <f t="shared" si="20"/>
        <v>2.1630615640599003E-2</v>
      </c>
      <c r="K141" s="14">
        <v>588</v>
      </c>
      <c r="L141" s="14">
        <v>13</v>
      </c>
      <c r="M141" s="14"/>
      <c r="N141">
        <f t="shared" si="16"/>
        <v>601</v>
      </c>
      <c r="O141">
        <f t="shared" si="17"/>
        <v>0</v>
      </c>
    </row>
    <row r="142" spans="1:15" x14ac:dyDescent="0.25">
      <c r="A142" s="15"/>
      <c r="B142" s="16" t="s">
        <v>21</v>
      </c>
      <c r="C142" s="16" t="s">
        <v>22</v>
      </c>
      <c r="D142" s="17">
        <v>522</v>
      </c>
      <c r="E142" s="18">
        <f t="shared" si="14"/>
        <v>22600069.535999995</v>
      </c>
      <c r="F142" s="18">
        <f t="shared" si="15"/>
        <v>43295.152367816081</v>
      </c>
      <c r="G142" s="18">
        <v>56500173.839999981</v>
      </c>
      <c r="H142" s="18">
        <f t="shared" si="18"/>
        <v>108237.8809195402</v>
      </c>
      <c r="I142" s="19">
        <f t="shared" si="19"/>
        <v>0.99425287356321834</v>
      </c>
      <c r="J142" s="19">
        <f t="shared" si="20"/>
        <v>5.7471264367816091E-3</v>
      </c>
      <c r="K142" s="14">
        <v>519</v>
      </c>
      <c r="L142" s="14">
        <v>3</v>
      </c>
      <c r="M142" s="14"/>
      <c r="N142">
        <f t="shared" si="16"/>
        <v>522</v>
      </c>
      <c r="O142">
        <f t="shared" si="17"/>
        <v>0</v>
      </c>
    </row>
    <row r="143" spans="1:15" x14ac:dyDescent="0.25">
      <c r="A143" s="15"/>
      <c r="B143" s="16"/>
      <c r="C143" s="16" t="s">
        <v>23</v>
      </c>
      <c r="D143" s="17">
        <v>685</v>
      </c>
      <c r="E143" s="18">
        <f t="shared" si="14"/>
        <v>34784668.34800005</v>
      </c>
      <c r="F143" s="18">
        <f t="shared" si="15"/>
        <v>50780.537734306643</v>
      </c>
      <c r="G143" s="18">
        <v>86961670.870000124</v>
      </c>
      <c r="H143" s="18">
        <f t="shared" si="18"/>
        <v>126951.34433576661</v>
      </c>
      <c r="I143" s="19">
        <f t="shared" si="19"/>
        <v>0.98978102189781025</v>
      </c>
      <c r="J143" s="19">
        <f t="shared" si="20"/>
        <v>1.0218978102189781E-2</v>
      </c>
      <c r="K143" s="14">
        <v>678</v>
      </c>
      <c r="L143" s="14">
        <v>7</v>
      </c>
      <c r="M143" s="14"/>
      <c r="N143">
        <f t="shared" si="16"/>
        <v>685</v>
      </c>
      <c r="O143">
        <f t="shared" si="17"/>
        <v>0</v>
      </c>
    </row>
    <row r="144" spans="1:15" x14ac:dyDescent="0.25">
      <c r="A144" s="15"/>
      <c r="B144" s="16"/>
      <c r="C144" s="16" t="s">
        <v>24</v>
      </c>
      <c r="D144" s="17">
        <v>90</v>
      </c>
      <c r="E144" s="18">
        <f t="shared" si="14"/>
        <v>5247725.6519999998</v>
      </c>
      <c r="F144" s="18">
        <f t="shared" si="15"/>
        <v>58308.0628</v>
      </c>
      <c r="G144" s="18">
        <v>13119314.129999999</v>
      </c>
      <c r="H144" s="18">
        <f t="shared" si="18"/>
        <v>145770.15699999998</v>
      </c>
      <c r="I144" s="19">
        <f t="shared" si="19"/>
        <v>1</v>
      </c>
      <c r="J144" s="19">
        <f t="shared" si="20"/>
        <v>0</v>
      </c>
      <c r="K144" s="14">
        <v>90</v>
      </c>
      <c r="L144" s="14"/>
      <c r="M144" s="14"/>
      <c r="N144">
        <f t="shared" si="16"/>
        <v>90</v>
      </c>
      <c r="O144">
        <f t="shared" si="17"/>
        <v>0</v>
      </c>
    </row>
    <row r="145" spans="1:15" x14ac:dyDescent="0.25">
      <c r="A145" s="20"/>
      <c r="B145" s="21"/>
      <c r="C145" s="21" t="s">
        <v>26</v>
      </c>
      <c r="D145" s="22">
        <v>60</v>
      </c>
      <c r="E145" s="23">
        <f t="shared" si="14"/>
        <v>4822826.9759999989</v>
      </c>
      <c r="F145" s="23">
        <f t="shared" si="15"/>
        <v>80380.449599999978</v>
      </c>
      <c r="G145" s="23">
        <v>12057067.439999996</v>
      </c>
      <c r="H145" s="23">
        <f t="shared" si="18"/>
        <v>200951.12399999992</v>
      </c>
      <c r="I145" s="24">
        <f t="shared" si="19"/>
        <v>1</v>
      </c>
      <c r="J145" s="24">
        <f t="shared" si="20"/>
        <v>0</v>
      </c>
      <c r="K145" s="14">
        <v>60</v>
      </c>
      <c r="L145" s="14"/>
      <c r="M145" s="14"/>
      <c r="N145">
        <f t="shared" si="16"/>
        <v>60</v>
      </c>
      <c r="O145">
        <f t="shared" si="17"/>
        <v>0</v>
      </c>
    </row>
    <row r="146" spans="1:15" x14ac:dyDescent="0.25">
      <c r="A146" s="9" t="s">
        <v>43</v>
      </c>
      <c r="B146" s="10" t="s">
        <v>15</v>
      </c>
      <c r="C146" s="10" t="s">
        <v>16</v>
      </c>
      <c r="D146" s="11">
        <v>146</v>
      </c>
      <c r="E146" s="12">
        <f t="shared" si="14"/>
        <v>1979386.3840000005</v>
      </c>
      <c r="F146" s="12">
        <f t="shared" si="15"/>
        <v>13557.440986301373</v>
      </c>
      <c r="G146" s="12">
        <v>4948465.9600000009</v>
      </c>
      <c r="H146" s="12">
        <f t="shared" si="18"/>
        <v>33893.602465753429</v>
      </c>
      <c r="I146" s="13">
        <f t="shared" si="19"/>
        <v>0.93835616438356162</v>
      </c>
      <c r="J146" s="13">
        <f t="shared" si="20"/>
        <v>6.1643835616438353E-2</v>
      </c>
      <c r="K146" s="14">
        <v>137</v>
      </c>
      <c r="L146" s="14">
        <v>9</v>
      </c>
      <c r="M146" s="14"/>
      <c r="N146">
        <f t="shared" si="16"/>
        <v>146</v>
      </c>
      <c r="O146">
        <f t="shared" si="17"/>
        <v>0</v>
      </c>
    </row>
    <row r="147" spans="1:15" x14ac:dyDescent="0.25">
      <c r="A147" s="15"/>
      <c r="B147" s="16"/>
      <c r="C147" s="16" t="s">
        <v>17</v>
      </c>
      <c r="D147" s="17">
        <f>420+9</f>
        <v>429</v>
      </c>
      <c r="E147" s="18">
        <f t="shared" si="14"/>
        <v>11289107.576000001</v>
      </c>
      <c r="F147" s="18">
        <f t="shared" si="15"/>
        <v>26314.936074592079</v>
      </c>
      <c r="G147" s="18">
        <f>27584152.94+638616</f>
        <v>28222768.940000001</v>
      </c>
      <c r="H147" s="18">
        <f t="shared" si="18"/>
        <v>65787.340186480185</v>
      </c>
      <c r="I147" s="19">
        <f t="shared" si="19"/>
        <v>0.96736596736596736</v>
      </c>
      <c r="J147" s="19">
        <f t="shared" si="20"/>
        <v>3.2634032634032632E-2</v>
      </c>
      <c r="K147" s="14">
        <f>406+9</f>
        <v>415</v>
      </c>
      <c r="L147" s="14">
        <v>14</v>
      </c>
      <c r="M147" s="14"/>
      <c r="N147">
        <f t="shared" si="16"/>
        <v>429</v>
      </c>
      <c r="O147">
        <f t="shared" si="17"/>
        <v>0</v>
      </c>
    </row>
    <row r="148" spans="1:15" x14ac:dyDescent="0.25">
      <c r="A148" s="15"/>
      <c r="B148" s="16"/>
      <c r="C148" s="16" t="s">
        <v>19</v>
      </c>
      <c r="D148" s="17">
        <v>496</v>
      </c>
      <c r="E148" s="18">
        <f t="shared" si="14"/>
        <v>17506906.275999967</v>
      </c>
      <c r="F148" s="18">
        <f t="shared" si="15"/>
        <v>35296.182008064447</v>
      </c>
      <c r="G148" s="18">
        <v>43767265.689999916</v>
      </c>
      <c r="H148" s="18">
        <f t="shared" si="18"/>
        <v>88240.455020161127</v>
      </c>
      <c r="I148" s="19">
        <f t="shared" si="19"/>
        <v>0.99798387096774188</v>
      </c>
      <c r="J148" s="19">
        <f t="shared" si="20"/>
        <v>2.0161290322580645E-3</v>
      </c>
      <c r="K148" s="14">
        <v>495</v>
      </c>
      <c r="L148" s="14">
        <v>1</v>
      </c>
      <c r="M148" s="14"/>
      <c r="N148">
        <f t="shared" si="16"/>
        <v>496</v>
      </c>
      <c r="O148">
        <f t="shared" si="17"/>
        <v>0</v>
      </c>
    </row>
    <row r="149" spans="1:15" x14ac:dyDescent="0.25">
      <c r="A149" s="15"/>
      <c r="B149" s="16"/>
      <c r="C149" s="16" t="s">
        <v>20</v>
      </c>
      <c r="D149" s="17">
        <v>520</v>
      </c>
      <c r="E149" s="18">
        <f t="shared" si="14"/>
        <v>19684203.07999998</v>
      </c>
      <c r="F149" s="18">
        <f t="shared" si="15"/>
        <v>37854.236692307655</v>
      </c>
      <c r="G149" s="18">
        <v>49210507.699999943</v>
      </c>
      <c r="H149" s="18">
        <f t="shared" si="18"/>
        <v>94635.591730769127</v>
      </c>
      <c r="I149" s="19">
        <f t="shared" si="19"/>
        <v>0.99230769230769234</v>
      </c>
      <c r="J149" s="19">
        <f t="shared" si="20"/>
        <v>7.6923076923076927E-3</v>
      </c>
      <c r="K149" s="14">
        <v>516</v>
      </c>
      <c r="L149" s="14">
        <v>4</v>
      </c>
      <c r="M149" s="14"/>
      <c r="N149">
        <f t="shared" si="16"/>
        <v>520</v>
      </c>
      <c r="O149">
        <f t="shared" si="17"/>
        <v>0</v>
      </c>
    </row>
    <row r="150" spans="1:15" x14ac:dyDescent="0.25">
      <c r="A150" s="15"/>
      <c r="B150" s="16" t="s">
        <v>21</v>
      </c>
      <c r="C150" s="16" t="s">
        <v>22</v>
      </c>
      <c r="D150" s="17">
        <v>442</v>
      </c>
      <c r="E150" s="18">
        <f t="shared" si="14"/>
        <v>20259230.467999995</v>
      </c>
      <c r="F150" s="18">
        <f t="shared" si="15"/>
        <v>45835.363049773747</v>
      </c>
      <c r="G150" s="18">
        <v>50648076.169999987</v>
      </c>
      <c r="H150" s="18">
        <f t="shared" si="18"/>
        <v>114588.40762443436</v>
      </c>
      <c r="I150" s="19">
        <f t="shared" si="19"/>
        <v>0.99321266968325794</v>
      </c>
      <c r="J150" s="19">
        <f t="shared" si="20"/>
        <v>6.7873303167420816E-3</v>
      </c>
      <c r="K150" s="14">
        <v>439</v>
      </c>
      <c r="L150" s="14">
        <v>3</v>
      </c>
      <c r="M150" s="14"/>
      <c r="N150">
        <f t="shared" si="16"/>
        <v>442</v>
      </c>
      <c r="O150">
        <f t="shared" si="17"/>
        <v>0</v>
      </c>
    </row>
    <row r="151" spans="1:15" x14ac:dyDescent="0.25">
      <c r="A151" s="15"/>
      <c r="B151" s="16"/>
      <c r="C151" s="16" t="s">
        <v>23</v>
      </c>
      <c r="D151" s="17">
        <v>326</v>
      </c>
      <c r="E151" s="18">
        <f t="shared" si="14"/>
        <v>17161827.615999985</v>
      </c>
      <c r="F151" s="18">
        <f t="shared" si="15"/>
        <v>52643.642993864989</v>
      </c>
      <c r="G151" s="18">
        <v>42904569.039999962</v>
      </c>
      <c r="H151" s="18">
        <f t="shared" si="18"/>
        <v>131609.10748466247</v>
      </c>
      <c r="I151" s="19">
        <f t="shared" si="19"/>
        <v>0.99693251533742333</v>
      </c>
      <c r="J151" s="19">
        <f t="shared" si="20"/>
        <v>3.0674846625766872E-3</v>
      </c>
      <c r="K151" s="14">
        <v>325</v>
      </c>
      <c r="L151" s="14">
        <v>1</v>
      </c>
      <c r="M151" s="14"/>
      <c r="N151">
        <f t="shared" si="16"/>
        <v>326</v>
      </c>
      <c r="O151">
        <f t="shared" si="17"/>
        <v>0</v>
      </c>
    </row>
    <row r="152" spans="1:15" x14ac:dyDescent="0.25">
      <c r="A152" s="15"/>
      <c r="B152" s="16"/>
      <c r="C152" s="16" t="s">
        <v>24</v>
      </c>
      <c r="D152" s="17">
        <v>37</v>
      </c>
      <c r="E152" s="18">
        <f t="shared" si="14"/>
        <v>2154583.2119999998</v>
      </c>
      <c r="F152" s="18">
        <f t="shared" si="15"/>
        <v>58231.978702702698</v>
      </c>
      <c r="G152" s="18">
        <v>5386458.0299999993</v>
      </c>
      <c r="H152" s="18">
        <f t="shared" si="18"/>
        <v>145579.94675675675</v>
      </c>
      <c r="I152" s="19">
        <f t="shared" si="19"/>
        <v>0.97297297297297303</v>
      </c>
      <c r="J152" s="19">
        <f t="shared" si="20"/>
        <v>2.7027027027027029E-2</v>
      </c>
      <c r="K152" s="14">
        <v>36</v>
      </c>
      <c r="L152" s="14">
        <v>1</v>
      </c>
      <c r="M152" s="14"/>
      <c r="N152">
        <f t="shared" si="16"/>
        <v>37</v>
      </c>
      <c r="O152">
        <f t="shared" si="17"/>
        <v>0</v>
      </c>
    </row>
    <row r="153" spans="1:15" x14ac:dyDescent="0.25">
      <c r="A153" s="15"/>
      <c r="B153" s="16"/>
      <c r="C153" s="16" t="s">
        <v>25</v>
      </c>
      <c r="D153" s="17">
        <v>22</v>
      </c>
      <c r="E153" s="18">
        <f t="shared" si="14"/>
        <v>1562987.412</v>
      </c>
      <c r="F153" s="18">
        <f t="shared" si="15"/>
        <v>71044.882363636367</v>
      </c>
      <c r="G153" s="18">
        <v>3907468.53</v>
      </c>
      <c r="H153" s="18">
        <f t="shared" si="18"/>
        <v>177612.2059090909</v>
      </c>
      <c r="I153" s="19">
        <f t="shared" si="19"/>
        <v>0.95454545454545459</v>
      </c>
      <c r="J153" s="19">
        <f t="shared" si="20"/>
        <v>4.5454545454545456E-2</v>
      </c>
      <c r="K153" s="14">
        <v>21</v>
      </c>
      <c r="L153" s="14">
        <v>1</v>
      </c>
      <c r="M153" s="14"/>
      <c r="N153">
        <f t="shared" si="16"/>
        <v>22</v>
      </c>
      <c r="O153">
        <f t="shared" si="17"/>
        <v>0</v>
      </c>
    </row>
    <row r="154" spans="1:15" x14ac:dyDescent="0.25">
      <c r="A154" s="20"/>
      <c r="B154" s="21"/>
      <c r="C154" s="21" t="s">
        <v>26</v>
      </c>
      <c r="D154" s="22">
        <v>64</v>
      </c>
      <c r="E154" s="23">
        <f t="shared" si="14"/>
        <v>5144147.8160000006</v>
      </c>
      <c r="F154" s="23">
        <f t="shared" si="15"/>
        <v>80377.309625000009</v>
      </c>
      <c r="G154" s="23">
        <v>12860369.540000001</v>
      </c>
      <c r="H154" s="23">
        <f t="shared" si="18"/>
        <v>200943.27406250002</v>
      </c>
      <c r="I154" s="24">
        <f t="shared" si="19"/>
        <v>1</v>
      </c>
      <c r="J154" s="24">
        <f t="shared" si="20"/>
        <v>0</v>
      </c>
      <c r="K154" s="14">
        <v>64</v>
      </c>
      <c r="L154" s="14"/>
      <c r="M154" s="14"/>
      <c r="N154">
        <f t="shared" si="16"/>
        <v>64</v>
      </c>
      <c r="O154">
        <f t="shared" si="17"/>
        <v>0</v>
      </c>
    </row>
    <row r="155" spans="1:15" x14ac:dyDescent="0.25">
      <c r="A155" s="9" t="s">
        <v>44</v>
      </c>
      <c r="B155" s="10" t="s">
        <v>15</v>
      </c>
      <c r="C155" s="10" t="s">
        <v>16</v>
      </c>
      <c r="D155" s="11">
        <v>839</v>
      </c>
      <c r="E155" s="12">
        <f t="shared" si="14"/>
        <v>6262607.6759999953</v>
      </c>
      <c r="F155" s="12">
        <f t="shared" si="15"/>
        <v>7464.3714851013056</v>
      </c>
      <c r="G155" s="12">
        <v>15656519.189999988</v>
      </c>
      <c r="H155" s="12">
        <f t="shared" si="18"/>
        <v>18660.928712753263</v>
      </c>
      <c r="I155" s="13">
        <f t="shared" si="19"/>
        <v>0.98688915375446962</v>
      </c>
      <c r="J155" s="13">
        <f t="shared" si="20"/>
        <v>1.3110846245530394E-2</v>
      </c>
      <c r="K155" s="14">
        <v>828</v>
      </c>
      <c r="L155" s="14">
        <v>11</v>
      </c>
      <c r="M155" s="14"/>
      <c r="N155">
        <f t="shared" si="16"/>
        <v>839</v>
      </c>
      <c r="O155">
        <f t="shared" si="17"/>
        <v>0</v>
      </c>
    </row>
    <row r="156" spans="1:15" x14ac:dyDescent="0.25">
      <c r="A156" s="15"/>
      <c r="B156" s="16"/>
      <c r="C156" s="16" t="s">
        <v>17</v>
      </c>
      <c r="D156" s="17">
        <f>324+9</f>
        <v>333</v>
      </c>
      <c r="E156" s="18">
        <f t="shared" si="14"/>
        <v>8798488.4480000008</v>
      </c>
      <c r="F156" s="18">
        <f t="shared" si="15"/>
        <v>26421.887231231234</v>
      </c>
      <c r="G156" s="18">
        <f>21351517.12+644704</f>
        <v>21996221.120000001</v>
      </c>
      <c r="H156" s="18">
        <f t="shared" si="18"/>
        <v>66054.718078078076</v>
      </c>
      <c r="I156" s="19">
        <f t="shared" si="19"/>
        <v>0.99699699699699695</v>
      </c>
      <c r="J156" s="19">
        <f t="shared" si="20"/>
        <v>3.003003003003003E-3</v>
      </c>
      <c r="K156" s="14">
        <f>323+9</f>
        <v>332</v>
      </c>
      <c r="L156" s="14">
        <v>1</v>
      </c>
      <c r="M156" s="14"/>
      <c r="N156">
        <f t="shared" si="16"/>
        <v>333</v>
      </c>
      <c r="O156">
        <f t="shared" si="17"/>
        <v>0</v>
      </c>
    </row>
    <row r="157" spans="1:15" x14ac:dyDescent="0.25">
      <c r="A157" s="15"/>
      <c r="B157" s="16"/>
      <c r="C157" s="16" t="s">
        <v>19</v>
      </c>
      <c r="D157" s="17">
        <v>91</v>
      </c>
      <c r="E157" s="18">
        <f t="shared" si="14"/>
        <v>3120776.1919999993</v>
      </c>
      <c r="F157" s="18">
        <f t="shared" si="15"/>
        <v>34294.24386813186</v>
      </c>
      <c r="G157" s="18">
        <v>7801940.4799999977</v>
      </c>
      <c r="H157" s="18">
        <f t="shared" si="18"/>
        <v>85735.60967032965</v>
      </c>
      <c r="I157" s="19">
        <f t="shared" si="19"/>
        <v>1</v>
      </c>
      <c r="J157" s="19">
        <f t="shared" si="20"/>
        <v>0</v>
      </c>
      <c r="K157" s="14">
        <v>91</v>
      </c>
      <c r="L157" s="14"/>
      <c r="M157" s="14"/>
      <c r="N157">
        <f t="shared" si="16"/>
        <v>91</v>
      </c>
      <c r="O157">
        <f t="shared" si="17"/>
        <v>0</v>
      </c>
    </row>
    <row r="158" spans="1:15" x14ac:dyDescent="0.25">
      <c r="A158" s="15"/>
      <c r="B158" s="16"/>
      <c r="C158" s="16" t="s">
        <v>20</v>
      </c>
      <c r="D158" s="17">
        <v>407</v>
      </c>
      <c r="E158" s="18">
        <f t="shared" si="14"/>
        <v>15305273.659999995</v>
      </c>
      <c r="F158" s="18">
        <f t="shared" si="15"/>
        <v>37605.094987714976</v>
      </c>
      <c r="G158" s="18">
        <v>38263184.149999984</v>
      </c>
      <c r="H158" s="18">
        <f t="shared" si="18"/>
        <v>94012.737469287429</v>
      </c>
      <c r="I158" s="19">
        <f t="shared" si="19"/>
        <v>0.99508599508599505</v>
      </c>
      <c r="J158" s="19">
        <f t="shared" si="20"/>
        <v>4.9140049140049139E-3</v>
      </c>
      <c r="K158" s="14">
        <v>405</v>
      </c>
      <c r="L158" s="14">
        <v>2</v>
      </c>
      <c r="M158" s="14"/>
      <c r="N158">
        <f t="shared" si="16"/>
        <v>407</v>
      </c>
      <c r="O158">
        <f t="shared" si="17"/>
        <v>0</v>
      </c>
    </row>
    <row r="159" spans="1:15" x14ac:dyDescent="0.25">
      <c r="A159" s="15"/>
      <c r="B159" s="16" t="s">
        <v>21</v>
      </c>
      <c r="C159" s="16" t="s">
        <v>22</v>
      </c>
      <c r="D159" s="17">
        <v>184</v>
      </c>
      <c r="E159" s="18">
        <f t="shared" si="14"/>
        <v>8513462.1720000003</v>
      </c>
      <c r="F159" s="18">
        <f t="shared" si="15"/>
        <v>46268.816152173917</v>
      </c>
      <c r="G159" s="18">
        <v>21283655.43</v>
      </c>
      <c r="H159" s="18">
        <f t="shared" si="18"/>
        <v>115672.04038043479</v>
      </c>
      <c r="I159" s="19">
        <f t="shared" si="19"/>
        <v>1</v>
      </c>
      <c r="J159" s="19">
        <f t="shared" si="20"/>
        <v>0</v>
      </c>
      <c r="K159" s="14">
        <v>184</v>
      </c>
      <c r="L159" s="14"/>
      <c r="M159" s="14"/>
      <c r="N159">
        <f t="shared" si="16"/>
        <v>184</v>
      </c>
      <c r="O159">
        <f t="shared" si="17"/>
        <v>0</v>
      </c>
    </row>
    <row r="160" spans="1:15" x14ac:dyDescent="0.25">
      <c r="A160" s="15"/>
      <c r="B160" s="16"/>
      <c r="C160" s="16" t="s">
        <v>23</v>
      </c>
      <c r="D160" s="17">
        <f>157+3</f>
        <v>160</v>
      </c>
      <c r="E160" s="18">
        <f t="shared" si="14"/>
        <v>8730278.3000000007</v>
      </c>
      <c r="F160" s="18">
        <f t="shared" si="15"/>
        <v>54564.239375000005</v>
      </c>
      <c r="G160" s="18">
        <f>21396047.75+429648</f>
        <v>21825695.75</v>
      </c>
      <c r="H160" s="18">
        <f t="shared" si="18"/>
        <v>136410.59843750001</v>
      </c>
      <c r="I160" s="19">
        <f t="shared" si="19"/>
        <v>0.98750000000000004</v>
      </c>
      <c r="J160" s="19">
        <f t="shared" si="20"/>
        <v>1.2500000000000001E-2</v>
      </c>
      <c r="K160" s="14">
        <f>155+3</f>
        <v>158</v>
      </c>
      <c r="L160" s="14">
        <v>2</v>
      </c>
      <c r="M160" s="14"/>
      <c r="N160">
        <f t="shared" si="16"/>
        <v>160</v>
      </c>
      <c r="O160">
        <f t="shared" si="17"/>
        <v>0</v>
      </c>
    </row>
    <row r="161" spans="1:15" x14ac:dyDescent="0.25">
      <c r="A161" s="20"/>
      <c r="B161" s="21"/>
      <c r="C161" s="21" t="s">
        <v>26</v>
      </c>
      <c r="D161" s="22">
        <v>25</v>
      </c>
      <c r="E161" s="23">
        <f t="shared" si="14"/>
        <v>2009067.2600000002</v>
      </c>
      <c r="F161" s="23">
        <f t="shared" si="15"/>
        <v>80362.690400000007</v>
      </c>
      <c r="G161" s="23">
        <v>5022668.1500000004</v>
      </c>
      <c r="H161" s="23">
        <f t="shared" si="18"/>
        <v>200906.72600000002</v>
      </c>
      <c r="I161" s="24">
        <f t="shared" si="19"/>
        <v>1</v>
      </c>
      <c r="J161" s="24">
        <f t="shared" si="20"/>
        <v>0</v>
      </c>
      <c r="K161" s="14">
        <v>25</v>
      </c>
      <c r="L161" s="14"/>
      <c r="M161" s="14"/>
      <c r="N161">
        <f t="shared" si="16"/>
        <v>25</v>
      </c>
      <c r="O161">
        <f t="shared" si="17"/>
        <v>0</v>
      </c>
    </row>
    <row r="162" spans="1:15" x14ac:dyDescent="0.25">
      <c r="A162" s="9" t="s">
        <v>45</v>
      </c>
      <c r="B162" s="10" t="s">
        <v>15</v>
      </c>
      <c r="C162" s="10" t="s">
        <v>16</v>
      </c>
      <c r="D162" s="11">
        <v>191</v>
      </c>
      <c r="E162" s="12">
        <f t="shared" si="14"/>
        <v>122497.07600000003</v>
      </c>
      <c r="F162" s="12">
        <f t="shared" si="15"/>
        <v>641.34594764397923</v>
      </c>
      <c r="G162" s="12">
        <v>306242.69000000006</v>
      </c>
      <c r="H162" s="12">
        <f t="shared" si="18"/>
        <v>1603.3648691099479</v>
      </c>
      <c r="I162" s="13">
        <f t="shared" si="19"/>
        <v>0.98952879581151831</v>
      </c>
      <c r="J162" s="13">
        <f t="shared" si="20"/>
        <v>1.0471204188481676E-2</v>
      </c>
      <c r="K162" s="14">
        <v>189</v>
      </c>
      <c r="L162" s="14">
        <v>2</v>
      </c>
      <c r="M162" s="14"/>
      <c r="N162">
        <f t="shared" si="16"/>
        <v>191</v>
      </c>
      <c r="O162">
        <f t="shared" si="17"/>
        <v>0</v>
      </c>
    </row>
    <row r="163" spans="1:15" x14ac:dyDescent="0.25">
      <c r="A163" s="15"/>
      <c r="B163" s="16"/>
      <c r="C163" s="16" t="s">
        <v>17</v>
      </c>
      <c r="D163" s="17">
        <f>440+6</f>
        <v>446</v>
      </c>
      <c r="E163" s="18">
        <f t="shared" si="14"/>
        <v>11393819.416000001</v>
      </c>
      <c r="F163" s="18">
        <f t="shared" si="15"/>
        <v>25546.680304932739</v>
      </c>
      <c r="G163" s="18">
        <f>28052272.54+432276</f>
        <v>28484548.539999999</v>
      </c>
      <c r="H163" s="18">
        <f t="shared" si="18"/>
        <v>63866.700762331835</v>
      </c>
      <c r="I163" s="19">
        <f t="shared" si="19"/>
        <v>0.9887892376681614</v>
      </c>
      <c r="J163" s="19">
        <f t="shared" si="20"/>
        <v>1.1210762331838564E-2</v>
      </c>
      <c r="K163" s="14">
        <f>435+6</f>
        <v>441</v>
      </c>
      <c r="L163" s="14">
        <v>5</v>
      </c>
      <c r="M163" s="14"/>
      <c r="N163">
        <f t="shared" si="16"/>
        <v>446</v>
      </c>
      <c r="O163">
        <f t="shared" si="17"/>
        <v>0</v>
      </c>
    </row>
    <row r="164" spans="1:15" x14ac:dyDescent="0.25">
      <c r="A164" s="15"/>
      <c r="B164" s="16"/>
      <c r="C164" s="16" t="s">
        <v>19</v>
      </c>
      <c r="D164" s="17">
        <v>109</v>
      </c>
      <c r="E164" s="18">
        <f t="shared" si="14"/>
        <v>3600876.4080000031</v>
      </c>
      <c r="F164" s="18">
        <f t="shared" si="15"/>
        <v>33035.56337614682</v>
      </c>
      <c r="G164" s="18">
        <v>9002191.020000007</v>
      </c>
      <c r="H164" s="18">
        <f t="shared" si="18"/>
        <v>82588.908440367042</v>
      </c>
      <c r="I164" s="19">
        <f t="shared" si="19"/>
        <v>0.99082568807339455</v>
      </c>
      <c r="J164" s="19">
        <f t="shared" si="20"/>
        <v>9.1743119266055051E-3</v>
      </c>
      <c r="K164" s="14">
        <v>108</v>
      </c>
      <c r="L164" s="14">
        <v>1</v>
      </c>
      <c r="M164" s="14"/>
      <c r="N164">
        <f t="shared" si="16"/>
        <v>109</v>
      </c>
      <c r="O164">
        <f t="shared" si="17"/>
        <v>0</v>
      </c>
    </row>
    <row r="165" spans="1:15" x14ac:dyDescent="0.25">
      <c r="A165" s="15"/>
      <c r="B165" s="16"/>
      <c r="C165" s="16" t="s">
        <v>20</v>
      </c>
      <c r="D165" s="17">
        <v>471</v>
      </c>
      <c r="E165" s="18">
        <f t="shared" si="14"/>
        <v>17878595.771999996</v>
      </c>
      <c r="F165" s="18">
        <f t="shared" si="15"/>
        <v>37958.80206369426</v>
      </c>
      <c r="G165" s="18">
        <v>44696489.429999992</v>
      </c>
      <c r="H165" s="18">
        <f t="shared" si="18"/>
        <v>94897.005159235647</v>
      </c>
      <c r="I165" s="19">
        <f t="shared" si="19"/>
        <v>0.99363057324840764</v>
      </c>
      <c r="J165" s="19">
        <f t="shared" si="20"/>
        <v>6.369426751592357E-3</v>
      </c>
      <c r="K165" s="14">
        <v>468</v>
      </c>
      <c r="L165" s="14">
        <v>3</v>
      </c>
      <c r="M165" s="14"/>
      <c r="N165">
        <f t="shared" si="16"/>
        <v>471</v>
      </c>
      <c r="O165">
        <f t="shared" si="17"/>
        <v>0</v>
      </c>
    </row>
    <row r="166" spans="1:15" x14ac:dyDescent="0.25">
      <c r="A166" s="15"/>
      <c r="B166" s="16" t="s">
        <v>21</v>
      </c>
      <c r="C166" s="16" t="s">
        <v>22</v>
      </c>
      <c r="D166" s="17">
        <v>288</v>
      </c>
      <c r="E166" s="18">
        <f t="shared" si="14"/>
        <v>13156673.935999999</v>
      </c>
      <c r="F166" s="18">
        <f t="shared" si="15"/>
        <v>45682.895611111104</v>
      </c>
      <c r="G166" s="18">
        <v>32891684.839999996</v>
      </c>
      <c r="H166" s="18">
        <f t="shared" si="18"/>
        <v>114207.23902777776</v>
      </c>
      <c r="I166" s="19">
        <f t="shared" si="19"/>
        <v>0.99652777777777779</v>
      </c>
      <c r="J166" s="19">
        <f t="shared" si="20"/>
        <v>3.472222222222222E-3</v>
      </c>
      <c r="K166" s="14">
        <v>287</v>
      </c>
      <c r="L166" s="14">
        <v>1</v>
      </c>
      <c r="M166" s="14"/>
      <c r="N166">
        <f t="shared" si="16"/>
        <v>288</v>
      </c>
      <c r="O166">
        <f t="shared" si="17"/>
        <v>0</v>
      </c>
    </row>
    <row r="167" spans="1:15" x14ac:dyDescent="0.25">
      <c r="A167" s="15"/>
      <c r="B167" s="16"/>
      <c r="C167" s="16" t="s">
        <v>23</v>
      </c>
      <c r="D167" s="17">
        <v>96</v>
      </c>
      <c r="E167" s="18">
        <f t="shared" si="14"/>
        <v>5122786.4680000041</v>
      </c>
      <c r="F167" s="18">
        <f t="shared" si="15"/>
        <v>53362.359041666707</v>
      </c>
      <c r="G167" s="18">
        <v>12806966.170000009</v>
      </c>
      <c r="H167" s="18">
        <f t="shared" si="18"/>
        <v>133405.89760416676</v>
      </c>
      <c r="I167" s="19">
        <f t="shared" si="19"/>
        <v>1</v>
      </c>
      <c r="J167" s="19">
        <f t="shared" si="20"/>
        <v>0</v>
      </c>
      <c r="K167" s="14">
        <v>96</v>
      </c>
      <c r="L167" s="14"/>
      <c r="M167" s="14"/>
      <c r="N167">
        <f t="shared" si="16"/>
        <v>96</v>
      </c>
      <c r="O167">
        <f t="shared" si="17"/>
        <v>0</v>
      </c>
    </row>
    <row r="168" spans="1:15" x14ac:dyDescent="0.25">
      <c r="A168" s="15"/>
      <c r="B168" s="16"/>
      <c r="C168" s="16" t="s">
        <v>24</v>
      </c>
      <c r="D168" s="17">
        <f>222+5</f>
        <v>227</v>
      </c>
      <c r="E168" s="18">
        <f t="shared" si="14"/>
        <v>13312831.040000001</v>
      </c>
      <c r="F168" s="18">
        <f t="shared" si="15"/>
        <v>58646.832775330404</v>
      </c>
      <c r="G168" s="18">
        <f>32391273.6+890804</f>
        <v>33282077.600000001</v>
      </c>
      <c r="H168" s="18">
        <f t="shared" si="18"/>
        <v>146617.08193832601</v>
      </c>
      <c r="I168" s="19">
        <f t="shared" si="19"/>
        <v>1</v>
      </c>
      <c r="J168" s="19">
        <f t="shared" si="20"/>
        <v>0</v>
      </c>
      <c r="K168" s="14">
        <f>222+5</f>
        <v>227</v>
      </c>
      <c r="L168" s="14"/>
      <c r="M168" s="14"/>
      <c r="N168">
        <f t="shared" si="16"/>
        <v>227</v>
      </c>
      <c r="O168">
        <f t="shared" si="17"/>
        <v>0</v>
      </c>
    </row>
    <row r="169" spans="1:15" x14ac:dyDescent="0.25">
      <c r="A169" s="20"/>
      <c r="B169" s="21"/>
      <c r="C169" s="21" t="s">
        <v>26</v>
      </c>
      <c r="D169" s="22">
        <v>14</v>
      </c>
      <c r="E169" s="23">
        <f t="shared" si="14"/>
        <v>1125340.608</v>
      </c>
      <c r="F169" s="23">
        <f t="shared" si="15"/>
        <v>80381.471999999994</v>
      </c>
      <c r="G169" s="23">
        <v>2813351.52</v>
      </c>
      <c r="H169" s="23">
        <f t="shared" si="18"/>
        <v>200953.68</v>
      </c>
      <c r="I169" s="24">
        <f t="shared" si="19"/>
        <v>1</v>
      </c>
      <c r="J169" s="24">
        <f t="shared" si="20"/>
        <v>0</v>
      </c>
      <c r="K169" s="14">
        <v>14</v>
      </c>
      <c r="L169" s="14"/>
      <c r="M169" s="14"/>
      <c r="N169">
        <f t="shared" si="16"/>
        <v>14</v>
      </c>
      <c r="O169">
        <f t="shared" si="17"/>
        <v>0</v>
      </c>
    </row>
    <row r="170" spans="1:15" x14ac:dyDescent="0.25">
      <c r="A170" s="9" t="s">
        <v>46</v>
      </c>
      <c r="B170" s="10" t="s">
        <v>15</v>
      </c>
      <c r="C170" s="10" t="s">
        <v>16</v>
      </c>
      <c r="D170" s="11">
        <f>428+1</f>
        <v>429</v>
      </c>
      <c r="E170" s="12">
        <f t="shared" si="14"/>
        <v>2645497.92</v>
      </c>
      <c r="F170" s="12">
        <f t="shared" si="15"/>
        <v>6166.6618181818176</v>
      </c>
      <c r="G170" s="12">
        <f>6554377.8+59367</f>
        <v>6613744.7999999998</v>
      </c>
      <c r="H170" s="12">
        <f t="shared" si="18"/>
        <v>15416.654545454545</v>
      </c>
      <c r="I170" s="13">
        <f t="shared" si="19"/>
        <v>0.97435897435897434</v>
      </c>
      <c r="J170" s="13">
        <f t="shared" si="20"/>
        <v>2.564102564102564E-2</v>
      </c>
      <c r="K170" s="14">
        <f>417+1</f>
        <v>418</v>
      </c>
      <c r="L170" s="14">
        <v>11</v>
      </c>
      <c r="M170" s="14"/>
      <c r="N170">
        <f t="shared" si="16"/>
        <v>429</v>
      </c>
      <c r="O170">
        <f t="shared" si="17"/>
        <v>0</v>
      </c>
    </row>
    <row r="171" spans="1:15" x14ac:dyDescent="0.25">
      <c r="A171" s="15"/>
      <c r="B171" s="16"/>
      <c r="C171" s="16" t="s">
        <v>17</v>
      </c>
      <c r="D171" s="17">
        <f>352+1</f>
        <v>353</v>
      </c>
      <c r="E171" s="18">
        <f t="shared" si="14"/>
        <v>8981789.4079999998</v>
      </c>
      <c r="F171" s="18">
        <f t="shared" si="15"/>
        <v>25444.162628895185</v>
      </c>
      <c r="G171" s="18">
        <f>22383668.52+70805</f>
        <v>22454473.52</v>
      </c>
      <c r="H171" s="18">
        <f t="shared" si="18"/>
        <v>63610.40657223796</v>
      </c>
      <c r="I171" s="19">
        <f t="shared" si="19"/>
        <v>0.98583569405099147</v>
      </c>
      <c r="J171" s="19">
        <f t="shared" si="20"/>
        <v>1.4164305949008499E-2</v>
      </c>
      <c r="K171" s="14">
        <f>347+1</f>
        <v>348</v>
      </c>
      <c r="L171" s="14">
        <v>5</v>
      </c>
      <c r="M171" s="14"/>
      <c r="N171">
        <f t="shared" si="16"/>
        <v>353</v>
      </c>
      <c r="O171">
        <f t="shared" si="17"/>
        <v>0</v>
      </c>
    </row>
    <row r="172" spans="1:15" x14ac:dyDescent="0.25">
      <c r="A172" s="15"/>
      <c r="B172" s="16"/>
      <c r="C172" s="16" t="s">
        <v>19</v>
      </c>
      <c r="D172" s="17">
        <v>430</v>
      </c>
      <c r="E172" s="18">
        <f t="shared" si="14"/>
        <v>14776606.199999973</v>
      </c>
      <c r="F172" s="18">
        <f t="shared" si="15"/>
        <v>34364.200465116213</v>
      </c>
      <c r="G172" s="18">
        <v>36941515.499999933</v>
      </c>
      <c r="H172" s="18">
        <f t="shared" si="18"/>
        <v>85910.501162790548</v>
      </c>
      <c r="I172" s="19">
        <f t="shared" si="19"/>
        <v>0.99302325581395345</v>
      </c>
      <c r="J172" s="19">
        <f t="shared" si="20"/>
        <v>6.9767441860465115E-3</v>
      </c>
      <c r="K172" s="14">
        <v>427</v>
      </c>
      <c r="L172" s="14">
        <v>3</v>
      </c>
      <c r="M172" s="14"/>
      <c r="N172">
        <f t="shared" si="16"/>
        <v>430</v>
      </c>
      <c r="O172">
        <f t="shared" si="17"/>
        <v>0</v>
      </c>
    </row>
    <row r="173" spans="1:15" x14ac:dyDescent="0.25">
      <c r="A173" s="15"/>
      <c r="B173" s="16"/>
      <c r="C173" s="16" t="s">
        <v>20</v>
      </c>
      <c r="D173" s="17">
        <v>477</v>
      </c>
      <c r="E173" s="18">
        <f t="shared" si="14"/>
        <v>17922614.499999978</v>
      </c>
      <c r="F173" s="18">
        <f t="shared" si="15"/>
        <v>37573.615303983184</v>
      </c>
      <c r="G173" s="18">
        <v>44806536.24999994</v>
      </c>
      <c r="H173" s="18">
        <f t="shared" si="18"/>
        <v>93934.038259957946</v>
      </c>
      <c r="I173" s="19">
        <f t="shared" si="19"/>
        <v>0.99161425576519913</v>
      </c>
      <c r="J173" s="19">
        <f t="shared" si="20"/>
        <v>8.385744234800839E-3</v>
      </c>
      <c r="K173" s="14">
        <v>473</v>
      </c>
      <c r="L173" s="14">
        <v>4</v>
      </c>
      <c r="M173" s="14"/>
      <c r="N173">
        <f t="shared" si="16"/>
        <v>477</v>
      </c>
      <c r="O173">
        <f t="shared" si="17"/>
        <v>0</v>
      </c>
    </row>
    <row r="174" spans="1:15" x14ac:dyDescent="0.25">
      <c r="A174" s="15"/>
      <c r="B174" s="16" t="s">
        <v>21</v>
      </c>
      <c r="C174" s="16" t="s">
        <v>22</v>
      </c>
      <c r="D174" s="17">
        <v>727</v>
      </c>
      <c r="E174" s="18">
        <f t="shared" si="14"/>
        <v>33863797.071999975</v>
      </c>
      <c r="F174" s="18">
        <f t="shared" si="15"/>
        <v>46580.18854470423</v>
      </c>
      <c r="G174" s="18">
        <v>84659492.679999933</v>
      </c>
      <c r="H174" s="18">
        <f t="shared" si="18"/>
        <v>116450.47136176057</v>
      </c>
      <c r="I174" s="19">
        <f t="shared" si="19"/>
        <v>0.99312242090784042</v>
      </c>
      <c r="J174" s="19">
        <f t="shared" si="20"/>
        <v>6.8775790921595595E-3</v>
      </c>
      <c r="K174" s="14">
        <v>722</v>
      </c>
      <c r="L174" s="14">
        <v>5</v>
      </c>
      <c r="M174" s="14"/>
      <c r="N174">
        <f t="shared" si="16"/>
        <v>727</v>
      </c>
      <c r="O174">
        <f t="shared" si="17"/>
        <v>0</v>
      </c>
    </row>
    <row r="175" spans="1:15" x14ac:dyDescent="0.25">
      <c r="A175" s="15"/>
      <c r="B175" s="16"/>
      <c r="C175" s="16" t="s">
        <v>23</v>
      </c>
      <c r="D175" s="17">
        <f>140+6</f>
        <v>146</v>
      </c>
      <c r="E175" s="18">
        <f t="shared" si="14"/>
        <v>7911641.1040000012</v>
      </c>
      <c r="F175" s="18">
        <f t="shared" si="15"/>
        <v>54189.322630136994</v>
      </c>
      <c r="G175" s="18">
        <f>18907227.76+871875</f>
        <v>19779102.760000002</v>
      </c>
      <c r="H175" s="18">
        <f t="shared" si="18"/>
        <v>135473.30657534249</v>
      </c>
      <c r="I175" s="19">
        <f t="shared" si="19"/>
        <v>0.99315068493150682</v>
      </c>
      <c r="J175" s="19">
        <f t="shared" si="20"/>
        <v>6.8493150684931503E-3</v>
      </c>
      <c r="K175" s="14">
        <f>139+6</f>
        <v>145</v>
      </c>
      <c r="L175" s="14">
        <v>1</v>
      </c>
      <c r="M175" s="14"/>
      <c r="N175">
        <f t="shared" si="16"/>
        <v>146</v>
      </c>
      <c r="O175">
        <f t="shared" si="17"/>
        <v>0</v>
      </c>
    </row>
    <row r="176" spans="1:15" x14ac:dyDescent="0.25">
      <c r="A176" s="20"/>
      <c r="B176" s="21"/>
      <c r="C176" s="21" t="s">
        <v>26</v>
      </c>
      <c r="D176" s="22">
        <v>113</v>
      </c>
      <c r="E176" s="23">
        <f t="shared" si="14"/>
        <v>9082440.2760000061</v>
      </c>
      <c r="F176" s="23">
        <f t="shared" si="15"/>
        <v>80375.577663716875</v>
      </c>
      <c r="G176" s="23">
        <v>22706100.690000013</v>
      </c>
      <c r="H176" s="23">
        <f t="shared" si="18"/>
        <v>200938.94415929215</v>
      </c>
      <c r="I176" s="24">
        <f t="shared" si="19"/>
        <v>1</v>
      </c>
      <c r="J176" s="24">
        <f t="shared" si="20"/>
        <v>0</v>
      </c>
      <c r="K176" s="14">
        <v>113</v>
      </c>
      <c r="L176" s="14"/>
      <c r="M176" s="14"/>
      <c r="N176">
        <f t="shared" si="16"/>
        <v>113</v>
      </c>
      <c r="O176">
        <f t="shared" si="17"/>
        <v>0</v>
      </c>
    </row>
    <row r="177" spans="1:15" x14ac:dyDescent="0.25">
      <c r="A177" s="9" t="s">
        <v>47</v>
      </c>
      <c r="B177" s="10" t="s">
        <v>15</v>
      </c>
      <c r="C177" s="10" t="s">
        <v>16</v>
      </c>
      <c r="D177" s="11">
        <v>137</v>
      </c>
      <c r="E177" s="12">
        <f t="shared" si="14"/>
        <v>455996.80799999996</v>
      </c>
      <c r="F177" s="12">
        <f t="shared" si="15"/>
        <v>3328.4438540145984</v>
      </c>
      <c r="G177" s="12">
        <v>1139992.0199999998</v>
      </c>
      <c r="H177" s="12">
        <f t="shared" si="18"/>
        <v>8321.1096350364951</v>
      </c>
      <c r="I177" s="13">
        <f t="shared" si="19"/>
        <v>1</v>
      </c>
      <c r="J177" s="13">
        <f t="shared" si="20"/>
        <v>0</v>
      </c>
      <c r="K177" s="14">
        <v>137</v>
      </c>
      <c r="L177" s="14"/>
      <c r="M177" s="14"/>
      <c r="N177">
        <f t="shared" si="16"/>
        <v>137</v>
      </c>
      <c r="O177">
        <f t="shared" si="17"/>
        <v>0</v>
      </c>
    </row>
    <row r="178" spans="1:15" x14ac:dyDescent="0.25">
      <c r="A178" s="15"/>
      <c r="B178" s="16"/>
      <c r="C178" s="16" t="s">
        <v>17</v>
      </c>
      <c r="D178" s="17">
        <f>305+3</f>
        <v>308</v>
      </c>
      <c r="E178" s="18">
        <f t="shared" si="14"/>
        <v>7988554.9079999998</v>
      </c>
      <c r="F178" s="18">
        <f t="shared" si="15"/>
        <v>25936.866584415584</v>
      </c>
      <c r="G178" s="18">
        <f>19757472.27+213915</f>
        <v>19971387.27</v>
      </c>
      <c r="H178" s="18">
        <f t="shared" si="18"/>
        <v>64842.166461038956</v>
      </c>
      <c r="I178" s="19">
        <f t="shared" si="19"/>
        <v>1</v>
      </c>
      <c r="J178" s="19">
        <f t="shared" si="20"/>
        <v>0</v>
      </c>
      <c r="K178" s="14">
        <f>305+3</f>
        <v>308</v>
      </c>
      <c r="L178" s="14"/>
      <c r="M178" s="14"/>
      <c r="N178">
        <f t="shared" si="16"/>
        <v>308</v>
      </c>
      <c r="O178">
        <f t="shared" si="17"/>
        <v>0</v>
      </c>
    </row>
    <row r="179" spans="1:15" x14ac:dyDescent="0.25">
      <c r="A179" s="15"/>
      <c r="B179" s="16"/>
      <c r="C179" s="16" t="s">
        <v>19</v>
      </c>
      <c r="D179" s="17">
        <v>465</v>
      </c>
      <c r="E179" s="18">
        <f t="shared" si="14"/>
        <v>16170522.959999986</v>
      </c>
      <c r="F179" s="18">
        <f t="shared" si="15"/>
        <v>34775.318193548359</v>
      </c>
      <c r="G179" s="18">
        <v>40426307.399999961</v>
      </c>
      <c r="H179" s="18">
        <f t="shared" si="18"/>
        <v>86938.295483870883</v>
      </c>
      <c r="I179" s="19">
        <f t="shared" si="19"/>
        <v>0.99784946236559136</v>
      </c>
      <c r="J179" s="19">
        <f t="shared" si="20"/>
        <v>2.1505376344086021E-3</v>
      </c>
      <c r="K179" s="14">
        <v>464</v>
      </c>
      <c r="L179" s="14">
        <v>1</v>
      </c>
      <c r="M179" s="14"/>
      <c r="N179">
        <f t="shared" si="16"/>
        <v>465</v>
      </c>
      <c r="O179">
        <f t="shared" si="17"/>
        <v>0</v>
      </c>
    </row>
    <row r="180" spans="1:15" x14ac:dyDescent="0.25">
      <c r="A180" s="15"/>
      <c r="B180" s="16"/>
      <c r="C180" s="16" t="s">
        <v>20</v>
      </c>
      <c r="D180" s="17">
        <v>756</v>
      </c>
      <c r="E180" s="18">
        <f t="shared" si="14"/>
        <v>28421432.815999981</v>
      </c>
      <c r="F180" s="18">
        <f t="shared" si="15"/>
        <v>37594.487851851824</v>
      </c>
      <c r="G180" s="18">
        <v>71053582.039999947</v>
      </c>
      <c r="H180" s="18">
        <f t="shared" si="18"/>
        <v>93986.219629629559</v>
      </c>
      <c r="I180" s="19">
        <f t="shared" si="19"/>
        <v>0.98941798941798942</v>
      </c>
      <c r="J180" s="19">
        <f t="shared" si="20"/>
        <v>1.0582010582010581E-2</v>
      </c>
      <c r="K180" s="14">
        <v>748</v>
      </c>
      <c r="L180" s="14">
        <v>8</v>
      </c>
      <c r="M180" s="14"/>
      <c r="N180">
        <f t="shared" si="16"/>
        <v>756</v>
      </c>
      <c r="O180">
        <f t="shared" si="17"/>
        <v>0</v>
      </c>
    </row>
    <row r="181" spans="1:15" x14ac:dyDescent="0.25">
      <c r="A181" s="15"/>
      <c r="B181" s="16" t="s">
        <v>21</v>
      </c>
      <c r="C181" s="16" t="s">
        <v>22</v>
      </c>
      <c r="D181" s="17">
        <v>527</v>
      </c>
      <c r="E181" s="18">
        <f t="shared" si="14"/>
        <v>24070150.655999977</v>
      </c>
      <c r="F181" s="18">
        <f t="shared" si="15"/>
        <v>45673.910163187815</v>
      </c>
      <c r="G181" s="18">
        <v>60175376.639999941</v>
      </c>
      <c r="H181" s="18">
        <f t="shared" si="18"/>
        <v>114184.77540796953</v>
      </c>
      <c r="I181" s="19">
        <f t="shared" si="19"/>
        <v>0.99620493358633777</v>
      </c>
      <c r="J181" s="19">
        <f t="shared" si="20"/>
        <v>3.7950664136622392E-3</v>
      </c>
      <c r="K181" s="14">
        <v>525</v>
      </c>
      <c r="L181" s="14">
        <v>2</v>
      </c>
      <c r="M181" s="14"/>
      <c r="N181">
        <f t="shared" si="16"/>
        <v>527</v>
      </c>
      <c r="O181">
        <f t="shared" si="17"/>
        <v>0</v>
      </c>
    </row>
    <row r="182" spans="1:15" x14ac:dyDescent="0.25">
      <c r="A182" s="15"/>
      <c r="B182" s="16"/>
      <c r="C182" s="16" t="s">
        <v>23</v>
      </c>
      <c r="D182" s="17">
        <v>19</v>
      </c>
      <c r="E182" s="18">
        <f t="shared" si="14"/>
        <v>987055.51199999999</v>
      </c>
      <c r="F182" s="18">
        <f t="shared" si="15"/>
        <v>51950.290105263157</v>
      </c>
      <c r="G182" s="18">
        <v>2467638.7799999998</v>
      </c>
      <c r="H182" s="18">
        <f t="shared" si="18"/>
        <v>129875.72526315789</v>
      </c>
      <c r="I182" s="19">
        <f t="shared" si="19"/>
        <v>1</v>
      </c>
      <c r="J182" s="19">
        <f t="shared" si="20"/>
        <v>0</v>
      </c>
      <c r="K182" s="14">
        <v>19</v>
      </c>
      <c r="L182" s="14"/>
      <c r="M182" s="14"/>
      <c r="N182">
        <f t="shared" si="16"/>
        <v>19</v>
      </c>
      <c r="O182">
        <f t="shared" si="17"/>
        <v>0</v>
      </c>
    </row>
    <row r="183" spans="1:15" x14ac:dyDescent="0.25">
      <c r="A183" s="20"/>
      <c r="B183" s="21"/>
      <c r="C183" s="21" t="s">
        <v>24</v>
      </c>
      <c r="D183" s="22">
        <f>50+4</f>
        <v>54</v>
      </c>
      <c r="E183" s="23">
        <f t="shared" si="14"/>
        <v>3200684.1720000003</v>
      </c>
      <c r="F183" s="23">
        <f t="shared" si="15"/>
        <v>59271.929111111116</v>
      </c>
      <c r="G183" s="23">
        <f>7289067.43+712643</f>
        <v>8001710.4299999997</v>
      </c>
      <c r="H183" s="23">
        <f t="shared" si="18"/>
        <v>148179.82277777776</v>
      </c>
      <c r="I183" s="24">
        <f t="shared" si="19"/>
        <v>1</v>
      </c>
      <c r="J183" s="24">
        <f t="shared" si="20"/>
        <v>0</v>
      </c>
      <c r="K183" s="14">
        <v>54</v>
      </c>
      <c r="L183" s="14"/>
      <c r="M183" s="14"/>
      <c r="N183">
        <f>+K183+L183</f>
        <v>54</v>
      </c>
      <c r="O183">
        <f>+N183-D183</f>
        <v>0</v>
      </c>
    </row>
    <row r="184" spans="1:15" x14ac:dyDescent="0.25">
      <c r="A184" s="25"/>
      <c r="B184" s="26"/>
      <c r="C184" s="26"/>
      <c r="D184" s="17"/>
      <c r="E184" s="18"/>
      <c r="F184" s="18"/>
      <c r="G184" s="18"/>
      <c r="H184" s="18"/>
      <c r="I184" s="27"/>
      <c r="J184" s="27"/>
      <c r="K184" s="14"/>
      <c r="L184" s="14"/>
      <c r="M184" s="14"/>
    </row>
    <row r="185" spans="1:15" x14ac:dyDescent="0.25">
      <c r="A185" s="28"/>
      <c r="B185" s="29"/>
      <c r="C185" s="29"/>
      <c r="D185" s="18"/>
      <c r="E185" s="18"/>
      <c r="F185" s="18"/>
      <c r="G185" s="18"/>
      <c r="H185" s="18"/>
      <c r="K185" s="18"/>
      <c r="L185" s="18"/>
      <c r="M185" s="14"/>
    </row>
    <row r="186" spans="1:15" x14ac:dyDescent="0.25">
      <c r="B186" s="29"/>
      <c r="C186" s="29"/>
    </row>
    <row r="187" spans="1:15" x14ac:dyDescent="0.25">
      <c r="B187" s="29"/>
      <c r="C187" s="29"/>
      <c r="L187">
        <f>+L185+K185</f>
        <v>0</v>
      </c>
    </row>
    <row r="188" spans="1:15" x14ac:dyDescent="0.25">
      <c r="B188" s="29"/>
      <c r="C188" s="29"/>
    </row>
    <row r="189" spans="1:15" x14ac:dyDescent="0.25">
      <c r="B189" s="29"/>
      <c r="C189" s="29"/>
    </row>
    <row r="190" spans="1:15" x14ac:dyDescent="0.25">
      <c r="B190" s="29"/>
      <c r="C190" s="29"/>
    </row>
    <row r="191" spans="1:15" x14ac:dyDescent="0.25">
      <c r="B191" s="29"/>
      <c r="C191" s="29"/>
    </row>
    <row r="192" spans="1:15" x14ac:dyDescent="0.25">
      <c r="B192" s="29"/>
      <c r="C192" s="29"/>
    </row>
    <row r="193" spans="2:3" x14ac:dyDescent="0.25">
      <c r="B193" s="29"/>
      <c r="C193" s="29"/>
    </row>
    <row r="194" spans="2:3" x14ac:dyDescent="0.25">
      <c r="B194" s="29"/>
      <c r="C194" s="29"/>
    </row>
    <row r="195" spans="2:3" x14ac:dyDescent="0.25">
      <c r="B195" s="29"/>
      <c r="C195" s="29"/>
    </row>
    <row r="196" spans="2:3" x14ac:dyDescent="0.25">
      <c r="B196" s="29"/>
      <c r="C196" s="29"/>
    </row>
    <row r="197" spans="2:3" x14ac:dyDescent="0.25">
      <c r="B197" s="29"/>
      <c r="C197" s="29"/>
    </row>
    <row r="198" spans="2:3" x14ac:dyDescent="0.25">
      <c r="B198" s="29"/>
      <c r="C198" s="29"/>
    </row>
    <row r="199" spans="2:3" x14ac:dyDescent="0.25">
      <c r="B199" s="29"/>
      <c r="C199" s="29"/>
    </row>
    <row r="200" spans="2:3" x14ac:dyDescent="0.25">
      <c r="B200" s="29"/>
      <c r="C200" s="29"/>
    </row>
    <row r="201" spans="2:3" x14ac:dyDescent="0.25">
      <c r="B201" s="29"/>
      <c r="C201" s="29"/>
    </row>
    <row r="202" spans="2:3" x14ac:dyDescent="0.25">
      <c r="B202" s="29"/>
      <c r="C202" s="29"/>
    </row>
    <row r="203" spans="2:3" x14ac:dyDescent="0.25">
      <c r="B203" s="29"/>
      <c r="C203" s="29"/>
    </row>
    <row r="204" spans="2:3" x14ac:dyDescent="0.25">
      <c r="B204" s="29"/>
      <c r="C204" s="29"/>
    </row>
    <row r="205" spans="2:3" x14ac:dyDescent="0.25">
      <c r="B205" s="29"/>
      <c r="C205" s="29"/>
    </row>
    <row r="206" spans="2:3" x14ac:dyDescent="0.25">
      <c r="B206" s="29"/>
      <c r="C206" s="29"/>
    </row>
    <row r="207" spans="2:3" x14ac:dyDescent="0.25">
      <c r="B207" s="29"/>
      <c r="C207" s="29"/>
    </row>
    <row r="208" spans="2:3" x14ac:dyDescent="0.25">
      <c r="B208" s="29"/>
      <c r="C208" s="29"/>
    </row>
    <row r="209" spans="2:3" x14ac:dyDescent="0.25">
      <c r="B209" s="29"/>
      <c r="C209" s="29"/>
    </row>
    <row r="210" spans="2:3" x14ac:dyDescent="0.25">
      <c r="B210" s="29"/>
      <c r="C210" s="29"/>
    </row>
    <row r="211" spans="2:3" x14ac:dyDescent="0.25">
      <c r="B211" s="29"/>
      <c r="C211" s="29"/>
    </row>
    <row r="212" spans="2:3" x14ac:dyDescent="0.25">
      <c r="B212" s="29"/>
      <c r="C212" s="29"/>
    </row>
    <row r="213" spans="2:3" x14ac:dyDescent="0.25">
      <c r="B213" s="29"/>
      <c r="C213" s="29"/>
    </row>
    <row r="214" spans="2:3" x14ac:dyDescent="0.25">
      <c r="B214" s="29"/>
      <c r="C214" s="29"/>
    </row>
    <row r="215" spans="2:3" x14ac:dyDescent="0.25">
      <c r="B215" s="29"/>
      <c r="C215" s="29"/>
    </row>
    <row r="216" spans="2:3" x14ac:dyDescent="0.25">
      <c r="B216" s="29"/>
      <c r="C216" s="29"/>
    </row>
  </sheetData>
  <mergeCells count="4">
    <mergeCell ref="E1:H1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Service Birmingham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Oakton</dc:creator>
  <cp:lastModifiedBy>Anne Oakton</cp:lastModifiedBy>
  <dcterms:created xsi:type="dcterms:W3CDTF">2017-04-25T14:22:41Z</dcterms:created>
  <dcterms:modified xsi:type="dcterms:W3CDTF">2019-10-04T08:42:44Z</dcterms:modified>
</cp:coreProperties>
</file>